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预算资料\预决算\预算\2024年预算\"/>
    </mc:Choice>
  </mc:AlternateContent>
  <bookViews>
    <workbookView xWindow="0" yWindow="0" windowWidth="15300" windowHeight="6525" tabRatio="897"/>
  </bookViews>
  <sheets>
    <sheet name="目录" sheetId="71" r:id="rId1"/>
    <sheet name="1" sheetId="77" r:id="rId2"/>
    <sheet name="2" sheetId="179" r:id="rId3"/>
    <sheet name="3" sheetId="79" r:id="rId4"/>
    <sheet name="4" sheetId="80" r:id="rId5"/>
    <sheet name="5" sheetId="191" r:id="rId6"/>
    <sheet name="6" sheetId="182" r:id="rId7"/>
    <sheet name="7" sheetId="103" r:id="rId8"/>
    <sheet name="8" sheetId="138" r:id="rId9"/>
    <sheet name="9" sheetId="145" r:id="rId10"/>
    <sheet name="10" sheetId="172" r:id="rId11"/>
    <sheet name="11" sheetId="106" r:id="rId12"/>
    <sheet name="12" sheetId="83" r:id="rId13"/>
    <sheet name="13" sheetId="194" r:id="rId14"/>
    <sheet name="14" sheetId="183" r:id="rId15"/>
    <sheet name="15" sheetId="86" r:id="rId16"/>
    <sheet name="16" sheetId="196" r:id="rId17"/>
    <sheet name="17" sheetId="184" r:id="rId18"/>
    <sheet name="18" sheetId="139" r:id="rId19"/>
    <sheet name="19" sheetId="141" r:id="rId20"/>
    <sheet name="20" sheetId="108" r:id="rId21"/>
    <sheet name="21" sheetId="140" r:id="rId22"/>
    <sheet name="22" sheetId="169" r:id="rId23"/>
    <sheet name="23" sheetId="56" r:id="rId24"/>
    <sheet name="24" sheetId="57" r:id="rId25"/>
    <sheet name="25" sheetId="47" r:id="rId26"/>
    <sheet name="26" sheetId="91" r:id="rId27"/>
    <sheet name="27" sheetId="92" r:id="rId28"/>
    <sheet name="28" sheetId="185" r:id="rId29"/>
    <sheet name="29" sheetId="110" r:id="rId30"/>
    <sheet name="30" sheetId="100" r:id="rId31"/>
    <sheet name="31" sheetId="94" r:id="rId32"/>
    <sheet name="32" sheetId="95" r:id="rId33"/>
    <sheet name="33" sheetId="186" r:id="rId34"/>
    <sheet name="34" sheetId="97" r:id="rId35"/>
    <sheet name="35" sheetId="98" r:id="rId36"/>
    <sheet name="36" sheetId="187" r:id="rId37"/>
    <sheet name="37" sheetId="109" r:id="rId38"/>
    <sheet name="38" sheetId="142" r:id="rId39"/>
    <sheet name="39" sheetId="59" r:id="rId40"/>
    <sheet name="40" sheetId="60" r:id="rId41"/>
    <sheet name="41" sheetId="58" r:id="rId42"/>
    <sheet name="42" sheetId="115" r:id="rId43"/>
    <sheet name="43" sheetId="116" r:id="rId44"/>
    <sheet name="44" sheetId="188" r:id="rId45"/>
    <sheet name="45" sheetId="114" r:id="rId46"/>
    <sheet name="46" sheetId="111" r:id="rId47"/>
    <sheet name="47" sheetId="190" r:id="rId48"/>
    <sheet name="48" sheetId="119" r:id="rId49"/>
    <sheet name="49" sheetId="120" r:id="rId50"/>
    <sheet name="50" sheetId="189" r:id="rId51"/>
    <sheet name="51" sheetId="69" r:id="rId52"/>
    <sheet name="52" sheetId="131" r:id="rId53"/>
    <sheet name="53" sheetId="45" r:id="rId54"/>
    <sheet name="54" sheetId="136" r:id="rId55"/>
    <sheet name="55" sheetId="144" r:id="rId56"/>
    <sheet name="79" sheetId="134" state="hidden" r:id="rId57"/>
  </sheets>
  <externalReferences>
    <externalReference r:id="rId58"/>
  </externalReferences>
  <definedNames>
    <definedName name="_xlnm._FilterDatabase" localSheetId="13" hidden="1">'13'!$A$4:$G$30</definedName>
    <definedName name="_xlnm._FilterDatabase" localSheetId="16" hidden="1">'16'!$A$5:$F$1344</definedName>
    <definedName name="_xlnm._FilterDatabase" localSheetId="2" hidden="1">'2'!$A$4:$G$34</definedName>
    <definedName name="_xlnm._FilterDatabase" localSheetId="24" hidden="1">'24'!$A$4:$BC$4</definedName>
    <definedName name="_xlnm._FilterDatabase" localSheetId="5" hidden="1">'5'!$A$4:$H$1344</definedName>
    <definedName name="_xlnm._FilterDatabase" localSheetId="53" hidden="1">'53'!$A$4:$E$25</definedName>
    <definedName name="_xlnm.Print_Area" localSheetId="51">'51'!$A$1:$D$8</definedName>
    <definedName name="_xlnm.Print_Area" localSheetId="52">'52'!$A$1:$D$8</definedName>
    <definedName name="_xlnm.Print_Area" localSheetId="53">'53'!$A$1:$E$27</definedName>
    <definedName name="_xlnm.Print_Titles" localSheetId="10">'10'!$1:$4</definedName>
    <definedName name="_xlnm.Print_Titles" localSheetId="13">'13'!$2:$3</definedName>
    <definedName name="_xlnm.Print_Titles" localSheetId="14">'14'!$2:$4</definedName>
    <definedName name="_xlnm.Print_Titles" localSheetId="16">'16'!$1:$5</definedName>
    <definedName name="_xlnm.Print_Titles" localSheetId="17">'17'!$2:$4</definedName>
    <definedName name="_xlnm.Print_Titles" localSheetId="18">'18'!$1:$4</definedName>
    <definedName name="_xlnm.Print_Titles" localSheetId="19">'19'!$1:$4</definedName>
    <definedName name="_xlnm.Print_Titles" localSheetId="2">'2'!$2:$4</definedName>
    <definedName name="_xlnm.Print_Titles" localSheetId="20">'20'!$1:$4</definedName>
    <definedName name="_xlnm.Print_Titles" localSheetId="21">'21'!$1:$4</definedName>
    <definedName name="_xlnm.Print_Titles" localSheetId="22">'22'!$2:$4</definedName>
    <definedName name="_xlnm.Print_Titles" localSheetId="23">'23'!$1:$3</definedName>
    <definedName name="_xlnm.Print_Titles" localSheetId="24">'24'!$1:$4</definedName>
    <definedName name="_xlnm.Print_Titles" localSheetId="25">'25'!$1:$4</definedName>
    <definedName name="_xlnm.Print_Titles" localSheetId="26">'26'!$1:$3</definedName>
    <definedName name="_xlnm.Print_Titles" localSheetId="27">'27'!$1:$4</definedName>
    <definedName name="_xlnm.Print_Titles" localSheetId="28">'28'!$1:$4</definedName>
    <definedName name="_xlnm.Print_Titles" localSheetId="3">'3'!$2:$4</definedName>
    <definedName name="_xlnm.Print_Titles" localSheetId="31">'31'!$1:$3</definedName>
    <definedName name="_xlnm.Print_Titles" localSheetId="32">'32'!$1:$4</definedName>
    <definedName name="_xlnm.Print_Titles" localSheetId="33">'33'!$1:$4</definedName>
    <definedName name="_xlnm.Print_Titles" localSheetId="34">'34'!$1:$3</definedName>
    <definedName name="_xlnm.Print_Titles" localSheetId="35">'35'!$1:$4</definedName>
    <definedName name="_xlnm.Print_Titles" localSheetId="36">'36'!$1:$4</definedName>
    <definedName name="_xlnm.Print_Titles" localSheetId="5">'5'!$2:$4</definedName>
    <definedName name="_xlnm.Print_Titles" localSheetId="6">'6'!$2:$4</definedName>
    <definedName name="_xlnm.Print_Titles" localSheetId="7">'7'!$1:$4</definedName>
    <definedName name="_xlnm.Print_Titles" localSheetId="8">'8'!$1:$4</definedName>
    <definedName name="_xlnm.Print_Titles" localSheetId="9">'9'!$1:$4</definedName>
    <definedName name="决算" localSheetId="10">'[1]6'!#REF!</definedName>
    <definedName name="决算" localSheetId="13">'[1]6'!#REF!</definedName>
    <definedName name="决算" localSheetId="14">'[1]6'!#REF!</definedName>
    <definedName name="决算" localSheetId="16">'[1]6'!#REF!</definedName>
    <definedName name="决算" localSheetId="17">'[1]6'!#REF!</definedName>
    <definedName name="决算" localSheetId="18">'[1]6'!#REF!</definedName>
    <definedName name="决算" localSheetId="19">'[1]6'!#REF!</definedName>
    <definedName name="决算" localSheetId="2">'[1]6'!#REF!</definedName>
    <definedName name="决算" localSheetId="21">'[1]6'!#REF!</definedName>
    <definedName name="决算" localSheetId="22">'[1]6'!#REF!</definedName>
    <definedName name="决算" localSheetId="28">'[1]6'!#REF!</definedName>
    <definedName name="决算" localSheetId="33">'[1]6'!#REF!</definedName>
    <definedName name="决算" localSheetId="36">'[1]6'!#REF!</definedName>
    <definedName name="决算" localSheetId="38">'[1]6'!#REF!</definedName>
    <definedName name="决算" localSheetId="44">'[1]6'!#REF!</definedName>
    <definedName name="决算" localSheetId="47">'[1]6'!#REF!</definedName>
    <definedName name="决算" localSheetId="5">'[1]6'!#REF!</definedName>
    <definedName name="决算" localSheetId="50">'[1]6'!#REF!</definedName>
    <definedName name="决算" localSheetId="55">'[1]6'!#REF!</definedName>
    <definedName name="决算" localSheetId="6">'[1]6'!#REF!</definedName>
    <definedName name="决算" localSheetId="8">'[1]6'!#REF!</definedName>
    <definedName name="决算" localSheetId="9">'[1]6'!#REF!</definedName>
    <definedName name="决算">'[1]6'!#REF!</definedName>
    <definedName name="决算2014" localSheetId="10">'[1]6'!#REF!</definedName>
    <definedName name="决算2014" localSheetId="13">'[1]6'!#REF!</definedName>
    <definedName name="决算2014" localSheetId="14">'[1]6'!#REF!</definedName>
    <definedName name="决算2014" localSheetId="16">'[1]6'!#REF!</definedName>
    <definedName name="决算2014" localSheetId="17">'[1]6'!#REF!</definedName>
    <definedName name="决算2014" localSheetId="18">'[1]6'!#REF!</definedName>
    <definedName name="决算2014" localSheetId="19">'[1]6'!#REF!</definedName>
    <definedName name="决算2014" localSheetId="2">'[1]6'!#REF!</definedName>
    <definedName name="决算2014" localSheetId="21">'[1]6'!#REF!</definedName>
    <definedName name="决算2014" localSheetId="22">'[1]6'!#REF!</definedName>
    <definedName name="决算2014" localSheetId="28">'[1]6'!#REF!</definedName>
    <definedName name="决算2014" localSheetId="33">'[1]6'!#REF!</definedName>
    <definedName name="决算2014" localSheetId="36">'[1]6'!#REF!</definedName>
    <definedName name="决算2014" localSheetId="38">'[1]6'!#REF!</definedName>
    <definedName name="决算2014" localSheetId="44">'[1]6'!#REF!</definedName>
    <definedName name="决算2014" localSheetId="47">'[1]6'!#REF!</definedName>
    <definedName name="决算2014" localSheetId="5">'[1]6'!#REF!</definedName>
    <definedName name="决算2014" localSheetId="50">'[1]6'!#REF!</definedName>
    <definedName name="决算2014" localSheetId="55">'[1]6'!#REF!</definedName>
    <definedName name="决算2014" localSheetId="6">'[1]6'!#REF!</definedName>
    <definedName name="决算2014" localSheetId="8">'[1]6'!#REF!</definedName>
    <definedName name="决算2014" localSheetId="9">'[1]6'!#REF!</definedName>
    <definedName name="决算2014">'[1]6'!#REF!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94" l="1"/>
  <c r="C900" i="196" l="1"/>
  <c r="B11" i="98" l="1"/>
  <c r="B11" i="95" l="1"/>
  <c r="B40" i="98" l="1"/>
  <c r="B40" i="95"/>
  <c r="D28" i="191" l="1"/>
  <c r="D1327" i="191" l="1"/>
  <c r="D1221" i="191"/>
  <c r="D1326" i="191" l="1"/>
  <c r="D463" i="191"/>
  <c r="D1280" i="196" l="1"/>
  <c r="D1327" i="196"/>
  <c r="D1326" i="196" s="1"/>
  <c r="C1327" i="196"/>
  <c r="C1326" i="196" s="1"/>
  <c r="D60" i="191" l="1"/>
  <c r="E60" i="191"/>
  <c r="C60" i="191"/>
  <c r="D60" i="196"/>
  <c r="C70" i="196"/>
  <c r="C14" i="134" l="1"/>
  <c r="B14" i="134"/>
  <c r="C11" i="134"/>
  <c r="B11" i="134"/>
  <c r="C8" i="134"/>
  <c r="B8" i="134"/>
  <c r="C5" i="134"/>
  <c r="B5" i="134"/>
  <c r="B7" i="144"/>
  <c r="B26" i="136"/>
  <c r="B23" i="136"/>
  <c r="B20" i="136"/>
  <c r="B17" i="136"/>
  <c r="B11" i="136"/>
  <c r="B8" i="136"/>
  <c r="B5" i="136"/>
  <c r="E27" i="45"/>
  <c r="D8" i="131"/>
  <c r="C8" i="131"/>
  <c r="B8" i="131"/>
  <c r="B7" i="131"/>
  <c r="B6" i="131"/>
  <c r="B5" i="131"/>
  <c r="D8" i="69"/>
  <c r="C8" i="69"/>
  <c r="B8" i="69"/>
  <c r="B7" i="69"/>
  <c r="B6" i="69"/>
  <c r="B5" i="69"/>
  <c r="D16" i="189"/>
  <c r="D15" i="189"/>
  <c r="B15" i="189"/>
  <c r="D11" i="189"/>
  <c r="B11" i="189"/>
  <c r="B10" i="189"/>
  <c r="D5" i="189"/>
  <c r="B5" i="189"/>
  <c r="B22" i="120"/>
  <c r="B20" i="120"/>
  <c r="B18" i="120"/>
  <c r="B10" i="120"/>
  <c r="B5" i="120"/>
  <c r="B28" i="119"/>
  <c r="B26" i="119"/>
  <c r="B22" i="119"/>
  <c r="B18" i="119"/>
  <c r="B13" i="119"/>
  <c r="B5" i="119"/>
  <c r="D16" i="190"/>
  <c r="D15" i="190"/>
  <c r="B15" i="190"/>
  <c r="D11" i="190"/>
  <c r="B11" i="190"/>
  <c r="D5" i="190"/>
  <c r="B5" i="190"/>
  <c r="B22" i="111"/>
  <c r="B20" i="111"/>
  <c r="B18" i="111"/>
  <c r="B10" i="111"/>
  <c r="B5" i="111"/>
  <c r="B28" i="114"/>
  <c r="B26" i="114"/>
  <c r="B22" i="114"/>
  <c r="B18" i="114"/>
  <c r="B13" i="114"/>
  <c r="B5" i="114"/>
  <c r="D16" i="188"/>
  <c r="D15" i="188"/>
  <c r="B15" i="188"/>
  <c r="D11" i="188"/>
  <c r="B11" i="188"/>
  <c r="D5" i="188"/>
  <c r="B5" i="188"/>
  <c r="D22" i="116"/>
  <c r="C22" i="116"/>
  <c r="B22" i="116"/>
  <c r="D20" i="116"/>
  <c r="D18" i="116"/>
  <c r="D10" i="116"/>
  <c r="D5" i="116"/>
  <c r="C5" i="116"/>
  <c r="B5" i="116"/>
  <c r="D28" i="115"/>
  <c r="C28" i="115"/>
  <c r="B28" i="115"/>
  <c r="D26" i="115"/>
  <c r="C26" i="115"/>
  <c r="B26" i="115"/>
  <c r="D22" i="115"/>
  <c r="D18" i="115"/>
  <c r="D13" i="115"/>
  <c r="C13" i="115"/>
  <c r="B13" i="115"/>
  <c r="D5" i="115"/>
  <c r="C5" i="115"/>
  <c r="B5" i="115"/>
  <c r="D16" i="58"/>
  <c r="D15" i="58"/>
  <c r="B15" i="58"/>
  <c r="D11" i="58"/>
  <c r="B11" i="58"/>
  <c r="B5" i="58"/>
  <c r="C22" i="60"/>
  <c r="B22" i="60"/>
  <c r="D20" i="60"/>
  <c r="D18" i="60"/>
  <c r="D10" i="60"/>
  <c r="D5" i="60"/>
  <c r="D22" i="60" s="1"/>
  <c r="C5" i="60"/>
  <c r="D28" i="59"/>
  <c r="C28" i="59"/>
  <c r="B28" i="59"/>
  <c r="D26" i="59"/>
  <c r="C26" i="59"/>
  <c r="B26" i="59"/>
  <c r="D22" i="59"/>
  <c r="D18" i="59"/>
  <c r="D13" i="59"/>
  <c r="C13" i="59"/>
  <c r="B13" i="59"/>
  <c r="D5" i="59"/>
  <c r="C5" i="59"/>
  <c r="B5" i="59"/>
  <c r="B15" i="142"/>
  <c r="B15" i="109"/>
  <c r="B11" i="187"/>
  <c r="B10" i="187"/>
  <c r="D9" i="187"/>
  <c r="D6" i="187"/>
  <c r="B45" i="98"/>
  <c r="B42" i="98"/>
  <c r="B39" i="98"/>
  <c r="B27" i="98"/>
  <c r="B10" i="98"/>
  <c r="B5" i="98"/>
  <c r="B9" i="97"/>
  <c r="B11" i="186"/>
  <c r="B10" i="186"/>
  <c r="D8" i="186"/>
  <c r="D6" i="186"/>
  <c r="B45" i="95"/>
  <c r="B42" i="95"/>
  <c r="B39" i="95"/>
  <c r="B27" i="95"/>
  <c r="B10" i="95"/>
  <c r="B5" i="95"/>
  <c r="B9" i="94"/>
  <c r="B15" i="100"/>
  <c r="B15" i="110"/>
  <c r="B15" i="185"/>
  <c r="B11" i="185"/>
  <c r="B10" i="185"/>
  <c r="D9" i="185"/>
  <c r="D6" i="185"/>
  <c r="B6" i="185"/>
  <c r="B5" i="185"/>
  <c r="E52" i="92"/>
  <c r="E51" i="92"/>
  <c r="E50" i="92"/>
  <c r="E49" i="92"/>
  <c r="E48" i="92"/>
  <c r="D48" i="92"/>
  <c r="C48" i="92"/>
  <c r="B48" i="92"/>
  <c r="E43" i="92"/>
  <c r="D42" i="92"/>
  <c r="C42" i="92"/>
  <c r="E42" i="92" s="1"/>
  <c r="B42" i="92"/>
  <c r="E36" i="92"/>
  <c r="E35" i="92"/>
  <c r="E32" i="92"/>
  <c r="E31" i="92"/>
  <c r="D30" i="92"/>
  <c r="C30" i="92"/>
  <c r="E30" i="92" s="1"/>
  <c r="B30" i="92"/>
  <c r="B12" i="92" s="1"/>
  <c r="E29" i="92"/>
  <c r="E28" i="92"/>
  <c r="E27" i="92"/>
  <c r="E25" i="92"/>
  <c r="E21" i="92"/>
  <c r="E17" i="92"/>
  <c r="E16" i="92"/>
  <c r="E15" i="92"/>
  <c r="E14" i="92"/>
  <c r="D13" i="92"/>
  <c r="E13" i="92" s="1"/>
  <c r="C13" i="92"/>
  <c r="B13" i="92"/>
  <c r="D12" i="92"/>
  <c r="E12" i="92" s="1"/>
  <c r="C12" i="92"/>
  <c r="E9" i="92"/>
  <c r="D8" i="92"/>
  <c r="E8" i="92" s="1"/>
  <c r="C8" i="92"/>
  <c r="B8" i="92"/>
  <c r="E6" i="92"/>
  <c r="E5" i="92"/>
  <c r="D5" i="92"/>
  <c r="D53" i="92" s="1"/>
  <c r="C5" i="92"/>
  <c r="C53" i="92" s="1"/>
  <c r="B5" i="92"/>
  <c r="E23" i="91"/>
  <c r="D23" i="91"/>
  <c r="C23" i="91"/>
  <c r="B23" i="91"/>
  <c r="E22" i="91"/>
  <c r="E20" i="91"/>
  <c r="E18" i="91"/>
  <c r="E14" i="91"/>
  <c r="E12" i="91"/>
  <c r="E11" i="91"/>
  <c r="E10" i="91"/>
  <c r="E9" i="91"/>
  <c r="D9" i="91"/>
  <c r="C9" i="91"/>
  <c r="B9" i="91"/>
  <c r="E8" i="91"/>
  <c r="E7" i="91"/>
  <c r="B15" i="47"/>
  <c r="B11" i="47"/>
  <c r="B10" i="47"/>
  <c r="D8" i="47"/>
  <c r="D6" i="47"/>
  <c r="B6" i="47"/>
  <c r="B5" i="47"/>
  <c r="E52" i="57"/>
  <c r="E51" i="57"/>
  <c r="E50" i="57"/>
  <c r="E49" i="57"/>
  <c r="D48" i="57"/>
  <c r="C48" i="57"/>
  <c r="B48" i="57"/>
  <c r="D45" i="57"/>
  <c r="E43" i="57"/>
  <c r="D42" i="57"/>
  <c r="C42" i="57"/>
  <c r="B42" i="57"/>
  <c r="E36" i="57"/>
  <c r="E35" i="57"/>
  <c r="E32" i="57"/>
  <c r="E31" i="57"/>
  <c r="D30" i="57"/>
  <c r="C30" i="57"/>
  <c r="B30" i="57"/>
  <c r="E29" i="57"/>
  <c r="E28" i="57"/>
  <c r="E27" i="57"/>
  <c r="E25" i="57"/>
  <c r="E24" i="57"/>
  <c r="E21" i="57"/>
  <c r="E17" i="57"/>
  <c r="E16" i="57"/>
  <c r="E15" i="57"/>
  <c r="E14" i="57"/>
  <c r="D13" i="57"/>
  <c r="C13" i="57"/>
  <c r="B13" i="57"/>
  <c r="E9" i="57"/>
  <c r="D8" i="57"/>
  <c r="C8" i="57"/>
  <c r="B8" i="57"/>
  <c r="E6" i="57"/>
  <c r="D5" i="57"/>
  <c r="C5" i="57"/>
  <c r="B5" i="57"/>
  <c r="E23" i="56"/>
  <c r="D23" i="56"/>
  <c r="C23" i="56"/>
  <c r="B23" i="56"/>
  <c r="E22" i="56"/>
  <c r="E20" i="56"/>
  <c r="E18" i="56"/>
  <c r="E14" i="56"/>
  <c r="E12" i="56"/>
  <c r="E11" i="56"/>
  <c r="E10" i="56"/>
  <c r="E9" i="56"/>
  <c r="D9" i="56"/>
  <c r="C9" i="56"/>
  <c r="B9" i="56"/>
  <c r="E8" i="56"/>
  <c r="E7" i="56"/>
  <c r="C12" i="169"/>
  <c r="B70" i="140"/>
  <c r="B48" i="140"/>
  <c r="B12" i="140"/>
  <c r="B5" i="140"/>
  <c r="B48" i="108"/>
  <c r="B12" i="108"/>
  <c r="C74" i="141"/>
  <c r="C68" i="141"/>
  <c r="C65" i="141"/>
  <c r="C62" i="141"/>
  <c r="C58" i="141"/>
  <c r="C52" i="141"/>
  <c r="C47" i="141"/>
  <c r="C43" i="141"/>
  <c r="C40" i="141"/>
  <c r="C36" i="141"/>
  <c r="C29" i="141"/>
  <c r="C21" i="141"/>
  <c r="C10" i="141"/>
  <c r="C5" i="141"/>
  <c r="C74" i="139"/>
  <c r="C68" i="139"/>
  <c r="C65" i="139"/>
  <c r="C62" i="139"/>
  <c r="C58" i="139"/>
  <c r="C52" i="139"/>
  <c r="C47" i="139"/>
  <c r="C43" i="139"/>
  <c r="C40" i="139"/>
  <c r="C36" i="139"/>
  <c r="C29" i="139"/>
  <c r="C21" i="139"/>
  <c r="C10" i="139"/>
  <c r="C5" i="139"/>
  <c r="B26" i="184"/>
  <c r="D25" i="184"/>
  <c r="B25" i="184"/>
  <c r="B20" i="184"/>
  <c r="B15" i="184"/>
  <c r="D11" i="184"/>
  <c r="B11" i="184"/>
  <c r="B9" i="184"/>
  <c r="B7" i="184" s="1"/>
  <c r="D7" i="184"/>
  <c r="D6" i="184"/>
  <c r="C1337" i="196"/>
  <c r="E1323" i="196"/>
  <c r="D1323" i="196"/>
  <c r="C1323" i="196"/>
  <c r="E1319" i="196"/>
  <c r="D1319" i="196"/>
  <c r="C1319" i="196"/>
  <c r="C1318" i="196"/>
  <c r="C1316" i="196"/>
  <c r="E1315" i="196"/>
  <c r="D1315" i="196"/>
  <c r="E1302" i="196"/>
  <c r="D1302" i="196"/>
  <c r="C1302" i="196"/>
  <c r="E1294" i="196"/>
  <c r="D1294" i="196"/>
  <c r="C1294" i="196"/>
  <c r="C1291" i="196"/>
  <c r="C1288" i="196"/>
  <c r="E1287" i="196"/>
  <c r="D1287" i="196"/>
  <c r="C1285" i="196"/>
  <c r="C1284" i="196"/>
  <c r="C1283" i="196"/>
  <c r="C1282" i="196"/>
  <c r="C1280" i="196"/>
  <c r="C1277" i="196"/>
  <c r="E1276" i="196"/>
  <c r="D1276" i="196"/>
  <c r="E1262" i="196"/>
  <c r="D1262" i="196"/>
  <c r="C1262" i="196"/>
  <c r="E1256" i="196"/>
  <c r="D1256" i="196"/>
  <c r="C1256" i="196"/>
  <c r="E1249" i="196"/>
  <c r="D1249" i="196"/>
  <c r="C1249" i="196"/>
  <c r="C1248" i="196"/>
  <c r="C1247" i="196"/>
  <c r="E1231" i="196"/>
  <c r="D1231" i="196"/>
  <c r="C1229" i="196"/>
  <c r="C1226" i="196" s="1"/>
  <c r="E1226" i="196"/>
  <c r="D1226" i="196"/>
  <c r="C1223" i="196"/>
  <c r="C1222" i="196" s="1"/>
  <c r="E1222" i="196"/>
  <c r="D1222" i="196"/>
  <c r="C1221" i="196"/>
  <c r="C1218" i="196"/>
  <c r="C1217" i="196"/>
  <c r="E1210" i="196"/>
  <c r="D1210" i="196"/>
  <c r="C1208" i="196"/>
  <c r="C1207" i="196" s="1"/>
  <c r="E1207" i="196"/>
  <c r="D1207" i="196"/>
  <c r="C1206" i="196"/>
  <c r="C1200" i="196"/>
  <c r="C1196" i="196"/>
  <c r="E1192" i="196"/>
  <c r="D1192" i="196"/>
  <c r="C1191" i="196"/>
  <c r="C1190" i="196"/>
  <c r="C1166" i="196"/>
  <c r="E1165" i="196"/>
  <c r="D1165" i="196"/>
  <c r="E1154" i="196"/>
  <c r="D1154" i="196"/>
  <c r="C1154" i="196"/>
  <c r="E1151" i="196"/>
  <c r="D1151" i="196"/>
  <c r="C1151" i="196"/>
  <c r="E1142" i="196"/>
  <c r="D1142" i="196"/>
  <c r="C1142" i="196"/>
  <c r="E1132" i="196"/>
  <c r="D1132" i="196"/>
  <c r="C1132" i="196"/>
  <c r="E1125" i="196"/>
  <c r="D1125" i="196"/>
  <c r="C1125" i="196"/>
  <c r="E1121" i="196"/>
  <c r="D1121" i="196"/>
  <c r="C1121" i="196"/>
  <c r="E1115" i="196"/>
  <c r="D1115" i="196"/>
  <c r="C1115" i="196"/>
  <c r="C1114" i="196"/>
  <c r="C1106" i="196"/>
  <c r="E1105" i="196"/>
  <c r="D1105" i="196"/>
  <c r="E1098" i="196"/>
  <c r="D1098" i="196"/>
  <c r="C1098" i="196"/>
  <c r="E1090" i="196"/>
  <c r="D1090" i="196"/>
  <c r="C1090" i="196"/>
  <c r="C1089" i="196"/>
  <c r="C1085" i="196"/>
  <c r="E1083" i="196"/>
  <c r="D1083" i="196"/>
  <c r="C1082" i="196"/>
  <c r="C1072" i="196" s="1"/>
  <c r="E1072" i="196"/>
  <c r="D1072" i="196"/>
  <c r="E1067" i="196"/>
  <c r="D1067" i="196"/>
  <c r="C1067" i="196"/>
  <c r="C1066" i="196"/>
  <c r="C1051" i="196" s="1"/>
  <c r="E1051" i="196"/>
  <c r="D1051" i="196"/>
  <c r="E1041" i="196"/>
  <c r="D1041" i="196"/>
  <c r="C1041" i="196"/>
  <c r="C1039" i="196"/>
  <c r="C1037" i="196" s="1"/>
  <c r="E1037" i="196"/>
  <c r="D1037" i="196"/>
  <c r="E1032" i="196"/>
  <c r="D1032" i="196"/>
  <c r="C1032" i="196"/>
  <c r="E1025" i="196"/>
  <c r="D1025" i="196"/>
  <c r="C1025" i="196"/>
  <c r="E1015" i="196"/>
  <c r="D1015" i="196"/>
  <c r="C1015" i="196"/>
  <c r="E1005" i="196"/>
  <c r="D1005" i="196"/>
  <c r="C1005" i="196"/>
  <c r="C1004" i="196"/>
  <c r="C1000" i="196"/>
  <c r="C992" i="196"/>
  <c r="C989" i="196"/>
  <c r="C988" i="196"/>
  <c r="C987" i="196"/>
  <c r="C986" i="196"/>
  <c r="C985" i="196"/>
  <c r="C984" i="196"/>
  <c r="E983" i="196"/>
  <c r="D983" i="196"/>
  <c r="C981" i="196"/>
  <c r="C979" i="196" s="1"/>
  <c r="E979" i="196"/>
  <c r="D979" i="196"/>
  <c r="C978" i="196"/>
  <c r="C976" i="196" s="1"/>
  <c r="E976" i="196"/>
  <c r="D976" i="196"/>
  <c r="C972" i="196"/>
  <c r="C970" i="196" s="1"/>
  <c r="E970" i="196"/>
  <c r="D970" i="196"/>
  <c r="C968" i="196"/>
  <c r="C967" i="196"/>
  <c r="C966" i="196"/>
  <c r="E963" i="196"/>
  <c r="D963" i="196"/>
  <c r="C962" i="196"/>
  <c r="C961" i="196"/>
  <c r="C959" i="196"/>
  <c r="C958" i="196"/>
  <c r="C957" i="196"/>
  <c r="C956" i="196"/>
  <c r="C953" i="196"/>
  <c r="E952" i="196"/>
  <c r="D952" i="196"/>
  <c r="C951" i="196"/>
  <c r="C943" i="196"/>
  <c r="C940" i="196"/>
  <c r="C939" i="196"/>
  <c r="C938" i="196"/>
  <c r="C936" i="196"/>
  <c r="C935" i="196"/>
  <c r="C934" i="196"/>
  <c r="C932" i="196"/>
  <c r="C930" i="196"/>
  <c r="C929" i="196"/>
  <c r="C928" i="196"/>
  <c r="C926" i="196"/>
  <c r="C925" i="196"/>
  <c r="E924" i="196"/>
  <c r="D924" i="196"/>
  <c r="C919" i="196"/>
  <c r="C918" i="196"/>
  <c r="C915" i="196"/>
  <c r="C910" i="196"/>
  <c r="C909" i="196"/>
  <c r="C906" i="196"/>
  <c r="C905" i="196"/>
  <c r="C902" i="196"/>
  <c r="E901" i="196"/>
  <c r="D901" i="196"/>
  <c r="C899" i="196"/>
  <c r="C895" i="196"/>
  <c r="C894" i="196"/>
  <c r="C891" i="196"/>
  <c r="C889" i="196"/>
  <c r="C888" i="196"/>
  <c r="C884" i="196"/>
  <c r="C883" i="196"/>
  <c r="C882" i="196"/>
  <c r="C881" i="196"/>
  <c r="C879" i="196"/>
  <c r="C876" i="196"/>
  <c r="E875" i="196"/>
  <c r="D875" i="196"/>
  <c r="C873" i="196"/>
  <c r="C872" i="196" s="1"/>
  <c r="E872" i="196"/>
  <c r="D872" i="196"/>
  <c r="C871" i="196"/>
  <c r="C870" i="196" s="1"/>
  <c r="E870" i="196"/>
  <c r="D870" i="196"/>
  <c r="C869" i="196"/>
  <c r="C868" i="196" s="1"/>
  <c r="E868" i="196"/>
  <c r="D868" i="196"/>
  <c r="C867" i="196"/>
  <c r="C865" i="196" s="1"/>
  <c r="E865" i="196"/>
  <c r="D865" i="196"/>
  <c r="C864" i="196"/>
  <c r="C863" i="196" s="1"/>
  <c r="E863" i="196"/>
  <c r="D863" i="196"/>
  <c r="C862" i="196"/>
  <c r="C860" i="196"/>
  <c r="C856" i="196"/>
  <c r="C855" i="196"/>
  <c r="C854" i="196"/>
  <c r="C853" i="196"/>
  <c r="E852" i="196"/>
  <c r="D852" i="196"/>
  <c r="C850" i="196"/>
  <c r="C849" i="196" s="1"/>
  <c r="E849" i="196"/>
  <c r="D849" i="196"/>
  <c r="E838" i="196"/>
  <c r="D838" i="196"/>
  <c r="C838" i="196"/>
  <c r="E836" i="196"/>
  <c r="D836" i="196"/>
  <c r="C836" i="196"/>
  <c r="E834" i="196"/>
  <c r="D834" i="196"/>
  <c r="C834" i="196"/>
  <c r="E828" i="196"/>
  <c r="D828" i="196"/>
  <c r="C828" i="196"/>
  <c r="E826" i="196"/>
  <c r="D826" i="196"/>
  <c r="C826" i="196"/>
  <c r="E824" i="196"/>
  <c r="D824" i="196"/>
  <c r="C824" i="196"/>
  <c r="E821" i="196"/>
  <c r="D821" i="196"/>
  <c r="C821" i="196"/>
  <c r="E818" i="196"/>
  <c r="D818" i="196"/>
  <c r="C818" i="196"/>
  <c r="E812" i="196"/>
  <c r="D812" i="196"/>
  <c r="C812" i="196"/>
  <c r="C807" i="196"/>
  <c r="C805" i="196" s="1"/>
  <c r="E805" i="196"/>
  <c r="D805" i="196"/>
  <c r="C803" i="196"/>
  <c r="C800" i="196"/>
  <c r="E798" i="196"/>
  <c r="D798" i="196"/>
  <c r="C797" i="196"/>
  <c r="C791" i="196"/>
  <c r="E789" i="196"/>
  <c r="D789" i="196"/>
  <c r="C788" i="196"/>
  <c r="C785" i="196" s="1"/>
  <c r="E785" i="196"/>
  <c r="D785" i="196"/>
  <c r="C776" i="196"/>
  <c r="C775" i="196" s="1"/>
  <c r="E775" i="196"/>
  <c r="D775" i="196"/>
  <c r="C773" i="196"/>
  <c r="E772" i="196"/>
  <c r="D772" i="196"/>
  <c r="E761" i="196"/>
  <c r="D761" i="196"/>
  <c r="C761" i="196"/>
  <c r="C760" i="196"/>
  <c r="C759" i="196" s="1"/>
  <c r="E759" i="196"/>
  <c r="D759" i="196"/>
  <c r="C752" i="196"/>
  <c r="C751" i="196"/>
  <c r="C750" i="196" s="1"/>
  <c r="E750" i="196"/>
  <c r="D750" i="196"/>
  <c r="C748" i="196"/>
  <c r="C747" i="196" s="1"/>
  <c r="E747" i="196"/>
  <c r="D747" i="196"/>
  <c r="C746" i="196"/>
  <c r="C745" i="196"/>
  <c r="C744" i="196"/>
  <c r="E743" i="196"/>
  <c r="D743" i="196"/>
  <c r="C742" i="196"/>
  <c r="C741" i="196"/>
  <c r="C740" i="196"/>
  <c r="E739" i="196"/>
  <c r="D739" i="196"/>
  <c r="C738" i="196"/>
  <c r="C737" i="196"/>
  <c r="C736" i="196"/>
  <c r="C735" i="196"/>
  <c r="E734" i="196"/>
  <c r="D734" i="196"/>
  <c r="C733" i="196"/>
  <c r="C732" i="196"/>
  <c r="C731" i="196"/>
  <c r="E730" i="196"/>
  <c r="D730" i="196"/>
  <c r="E727" i="196"/>
  <c r="D727" i="196"/>
  <c r="C727" i="196"/>
  <c r="C726" i="196"/>
  <c r="C725" i="196"/>
  <c r="C724" i="196"/>
  <c r="C723" i="196"/>
  <c r="C722" i="196"/>
  <c r="C718" i="196"/>
  <c r="C717" i="196"/>
  <c r="C716" i="196"/>
  <c r="E715" i="196"/>
  <c r="D715" i="196"/>
  <c r="C714" i="196"/>
  <c r="C713" i="196"/>
  <c r="C712" i="196"/>
  <c r="E711" i="196"/>
  <c r="D711" i="196"/>
  <c r="C710" i="196"/>
  <c r="C709" i="196"/>
  <c r="C702" i="196"/>
  <c r="C701" i="196"/>
  <c r="C699" i="196"/>
  <c r="C698" i="196"/>
  <c r="E696" i="196"/>
  <c r="D696" i="196"/>
  <c r="C695" i="196"/>
  <c r="C694" i="196"/>
  <c r="C693" i="196"/>
  <c r="C692" i="196"/>
  <c r="E691" i="196"/>
  <c r="D691" i="196"/>
  <c r="C689" i="196"/>
  <c r="E688" i="196"/>
  <c r="D688" i="196"/>
  <c r="E685" i="196"/>
  <c r="D685" i="196"/>
  <c r="C685" i="196"/>
  <c r="C684" i="196"/>
  <c r="C683" i="196"/>
  <c r="C680" i="196"/>
  <c r="C678" i="196"/>
  <c r="C677" i="196"/>
  <c r="E676" i="196"/>
  <c r="D676" i="196"/>
  <c r="C674" i="196"/>
  <c r="C672" i="196" s="1"/>
  <c r="E672" i="196"/>
  <c r="D672" i="196"/>
  <c r="C670" i="196"/>
  <c r="C669" i="196"/>
  <c r="E668" i="196"/>
  <c r="D668" i="196"/>
  <c r="C667" i="196"/>
  <c r="C666" i="196"/>
  <c r="E665" i="196"/>
  <c r="D665" i="196"/>
  <c r="E662" i="196"/>
  <c r="D662" i="196"/>
  <c r="C662" i="196"/>
  <c r="C661" i="196"/>
  <c r="C660" i="196"/>
  <c r="E659" i="196"/>
  <c r="D659" i="196"/>
  <c r="C658" i="196"/>
  <c r="C657" i="196"/>
  <c r="E656" i="196"/>
  <c r="D656" i="196"/>
  <c r="C655" i="196"/>
  <c r="C654" i="196"/>
  <c r="E653" i="196"/>
  <c r="D653" i="196"/>
  <c r="C652" i="196"/>
  <c r="C651" i="196"/>
  <c r="C648" i="196"/>
  <c r="E647" i="196"/>
  <c r="D647" i="196"/>
  <c r="C646" i="196"/>
  <c r="C645" i="196"/>
  <c r="C642" i="196"/>
  <c r="C640" i="196"/>
  <c r="C639" i="196"/>
  <c r="E638" i="196"/>
  <c r="D638" i="196"/>
  <c r="C637" i="196"/>
  <c r="C636" i="196"/>
  <c r="C635" i="196"/>
  <c r="C634" i="196"/>
  <c r="C632" i="196"/>
  <c r="C631" i="196"/>
  <c r="E630" i="196"/>
  <c r="D630" i="196"/>
  <c r="C629" i="196"/>
  <c r="C628" i="196"/>
  <c r="C626" i="196"/>
  <c r="C624" i="196"/>
  <c r="E623" i="196"/>
  <c r="D623" i="196"/>
  <c r="C622" i="196"/>
  <c r="C618" i="196"/>
  <c r="C615" i="196"/>
  <c r="E614" i="196"/>
  <c r="D614" i="196"/>
  <c r="C613" i="196"/>
  <c r="C604" i="196" s="1"/>
  <c r="E604" i="196"/>
  <c r="D604" i="196"/>
  <c r="E600" i="196"/>
  <c r="D600" i="196"/>
  <c r="C600" i="196"/>
  <c r="C599" i="196"/>
  <c r="C598" i="196"/>
  <c r="C596" i="196"/>
  <c r="C595" i="196"/>
  <c r="C593" i="196"/>
  <c r="C592" i="196"/>
  <c r="E591" i="196"/>
  <c r="D591" i="196"/>
  <c r="E589" i="196"/>
  <c r="D589" i="196"/>
  <c r="C589" i="196"/>
  <c r="C588" i="196"/>
  <c r="C587" i="196"/>
  <c r="C585" i="196"/>
  <c r="C582" i="196"/>
  <c r="E581" i="196"/>
  <c r="D581" i="196"/>
  <c r="C580" i="196"/>
  <c r="C579" i="196"/>
  <c r="C571" i="196"/>
  <c r="C570" i="196"/>
  <c r="C569" i="196"/>
  <c r="C567" i="196"/>
  <c r="C564" i="196"/>
  <c r="C563" i="196"/>
  <c r="E562" i="196"/>
  <c r="D562" i="196"/>
  <c r="C558" i="196"/>
  <c r="C557" i="196" s="1"/>
  <c r="E557" i="196"/>
  <c r="D557" i="196"/>
  <c r="C556" i="196"/>
  <c r="C555" i="196"/>
  <c r="E549" i="196"/>
  <c r="D549" i="196"/>
  <c r="E540" i="196"/>
  <c r="D540" i="196"/>
  <c r="C540" i="196"/>
  <c r="C536" i="196"/>
  <c r="C529" i="196" s="1"/>
  <c r="E529" i="196"/>
  <c r="D529" i="196"/>
  <c r="C526" i="196"/>
  <c r="C525" i="196"/>
  <c r="E521" i="196"/>
  <c r="D521" i="196"/>
  <c r="C520" i="196"/>
  <c r="C519" i="196"/>
  <c r="C518" i="196"/>
  <c r="C517" i="196"/>
  <c r="C513" i="196"/>
  <c r="C512" i="196"/>
  <c r="C509" i="196"/>
  <c r="C506" i="196"/>
  <c r="E505" i="196"/>
  <c r="D505" i="196"/>
  <c r="C503" i="196"/>
  <c r="C499" i="196" s="1"/>
  <c r="E499" i="196"/>
  <c r="D499" i="196"/>
  <c r="E495" i="196"/>
  <c r="D495" i="196"/>
  <c r="C495" i="196"/>
  <c r="E491" i="196"/>
  <c r="D491" i="196"/>
  <c r="C491" i="196"/>
  <c r="C490" i="196"/>
  <c r="C486" i="196"/>
  <c r="C485" i="196"/>
  <c r="E484" i="196"/>
  <c r="D484" i="196"/>
  <c r="C483" i="196"/>
  <c r="C479" i="196" s="1"/>
  <c r="E479" i="196"/>
  <c r="D479" i="196"/>
  <c r="C478" i="196"/>
  <c r="C474" i="196" s="1"/>
  <c r="E474" i="196"/>
  <c r="D474" i="196"/>
  <c r="C473" i="196"/>
  <c r="C471" i="196"/>
  <c r="E469" i="196"/>
  <c r="D469" i="196"/>
  <c r="C468" i="196"/>
  <c r="C463" i="196" s="1"/>
  <c r="E463" i="196"/>
  <c r="D463" i="196"/>
  <c r="E454" i="196"/>
  <c r="D454" i="196"/>
  <c r="C454" i="196"/>
  <c r="E449" i="196"/>
  <c r="D449" i="196"/>
  <c r="C449" i="196"/>
  <c r="C447" i="196"/>
  <c r="C446" i="196" s="1"/>
  <c r="E446" i="196"/>
  <c r="D446" i="196"/>
  <c r="C445" i="196"/>
  <c r="C439" i="196" s="1"/>
  <c r="E439" i="196"/>
  <c r="D439" i="196"/>
  <c r="C438" i="196"/>
  <c r="C435" i="196"/>
  <c r="C434" i="196"/>
  <c r="E433" i="196"/>
  <c r="D433" i="196"/>
  <c r="C430" i="196"/>
  <c r="C429" i="196" s="1"/>
  <c r="E429" i="196"/>
  <c r="D429" i="196"/>
  <c r="E425" i="196"/>
  <c r="D425" i="196"/>
  <c r="C425" i="196"/>
  <c r="C422" i="196"/>
  <c r="C421" i="196" s="1"/>
  <c r="E421" i="196"/>
  <c r="D421" i="196"/>
  <c r="E415" i="196"/>
  <c r="D415" i="196"/>
  <c r="C415" i="196"/>
  <c r="C412" i="196"/>
  <c r="C411" i="196"/>
  <c r="E409" i="196"/>
  <c r="D409" i="196"/>
  <c r="C408" i="196"/>
  <c r="C407" i="196"/>
  <c r="C406" i="196"/>
  <c r="C405" i="196"/>
  <c r="C404" i="196"/>
  <c r="C403" i="196"/>
  <c r="E402" i="196"/>
  <c r="D402" i="196"/>
  <c r="C401" i="196"/>
  <c r="C398" i="196"/>
  <c r="E397" i="196"/>
  <c r="D397" i="196"/>
  <c r="E393" i="196"/>
  <c r="D393" i="196"/>
  <c r="C393" i="196"/>
  <c r="E387" i="196"/>
  <c r="D387" i="196"/>
  <c r="C387" i="196"/>
  <c r="E379" i="196"/>
  <c r="D379" i="196"/>
  <c r="C379" i="196"/>
  <c r="E369" i="196"/>
  <c r="D369" i="196"/>
  <c r="C369" i="196"/>
  <c r="E359" i="196"/>
  <c r="D359" i="196"/>
  <c r="C359" i="196"/>
  <c r="C354" i="196"/>
  <c r="C352" i="196"/>
  <c r="C349" i="196"/>
  <c r="C347" i="196"/>
  <c r="C346" i="196"/>
  <c r="E345" i="196"/>
  <c r="D345" i="196"/>
  <c r="C337" i="196"/>
  <c r="C336" i="196" s="1"/>
  <c r="E336" i="196"/>
  <c r="D336" i="196"/>
  <c r="C329" i="196"/>
  <c r="C328" i="196" s="1"/>
  <c r="E328" i="196"/>
  <c r="D328" i="196"/>
  <c r="E321" i="196"/>
  <c r="D321" i="196"/>
  <c r="C321" i="196"/>
  <c r="C320" i="196"/>
  <c r="C315" i="196"/>
  <c r="C312" i="196"/>
  <c r="C311" i="196"/>
  <c r="E310" i="196"/>
  <c r="D310" i="196"/>
  <c r="E307" i="196"/>
  <c r="D307" i="196"/>
  <c r="C307" i="196"/>
  <c r="C305" i="196"/>
  <c r="C304" i="196" s="1"/>
  <c r="E304" i="196"/>
  <c r="D304" i="196"/>
  <c r="C303" i="196"/>
  <c r="C299" i="196"/>
  <c r="C297" i="196"/>
  <c r="E296" i="196"/>
  <c r="D296" i="196"/>
  <c r="E294" i="196"/>
  <c r="D294" i="196"/>
  <c r="C294" i="196"/>
  <c r="E292" i="196"/>
  <c r="D292" i="196"/>
  <c r="C292" i="196"/>
  <c r="E288" i="196"/>
  <c r="D288" i="196"/>
  <c r="C288" i="196"/>
  <c r="E285" i="196"/>
  <c r="D285" i="196"/>
  <c r="C285" i="196"/>
  <c r="E279" i="196"/>
  <c r="D279" i="196"/>
  <c r="C279" i="196"/>
  <c r="E274" i="196"/>
  <c r="D274" i="196"/>
  <c r="C274" i="196"/>
  <c r="E272" i="196"/>
  <c r="D272" i="196"/>
  <c r="C272" i="196"/>
  <c r="E267" i="196"/>
  <c r="D267" i="196"/>
  <c r="C267" i="196"/>
  <c r="E261" i="196"/>
  <c r="D261" i="196"/>
  <c r="C261" i="196"/>
  <c r="E258" i="196"/>
  <c r="D258" i="196"/>
  <c r="C258" i="196"/>
  <c r="E255" i="196"/>
  <c r="D255" i="196"/>
  <c r="C255" i="196"/>
  <c r="E248" i="196"/>
  <c r="D248" i="196"/>
  <c r="C248" i="196"/>
  <c r="C246" i="196"/>
  <c r="C244" i="196" s="1"/>
  <c r="E244" i="196"/>
  <c r="D244" i="196"/>
  <c r="C243" i="196"/>
  <c r="C242" i="196"/>
  <c r="C240" i="196"/>
  <c r="C239" i="196"/>
  <c r="E238" i="196"/>
  <c r="D238" i="196"/>
  <c r="E231" i="196"/>
  <c r="D231" i="196"/>
  <c r="C231" i="196"/>
  <c r="C230" i="196"/>
  <c r="C229" i="196"/>
  <c r="C228" i="196"/>
  <c r="C227" i="196"/>
  <c r="C223" i="196"/>
  <c r="C222" i="196"/>
  <c r="C221" i="196"/>
  <c r="C220" i="196"/>
  <c r="C218" i="196"/>
  <c r="C217" i="196"/>
  <c r="E216" i="196"/>
  <c r="D216" i="196"/>
  <c r="E209" i="196"/>
  <c r="D209" i="196"/>
  <c r="C209" i="196"/>
  <c r="C205" i="196"/>
  <c r="C204" i="196"/>
  <c r="E203" i="196"/>
  <c r="D203" i="196"/>
  <c r="E197" i="196"/>
  <c r="D197" i="196"/>
  <c r="C197" i="196"/>
  <c r="C196" i="196"/>
  <c r="C193" i="196"/>
  <c r="C191" i="196"/>
  <c r="C190" i="196"/>
  <c r="E189" i="196"/>
  <c r="D189" i="196"/>
  <c r="C188" i="196"/>
  <c r="C186" i="196"/>
  <c r="C183" i="196"/>
  <c r="E182" i="196"/>
  <c r="D182" i="196"/>
  <c r="C181" i="196"/>
  <c r="C180" i="196"/>
  <c r="C177" i="196"/>
  <c r="C176" i="196"/>
  <c r="E175" i="196"/>
  <c r="D175" i="196"/>
  <c r="C174" i="196"/>
  <c r="C173" i="196"/>
  <c r="C172" i="196"/>
  <c r="C170" i="196"/>
  <c r="C169" i="196"/>
  <c r="E168" i="196"/>
  <c r="D168" i="196"/>
  <c r="C167" i="196"/>
  <c r="C166" i="196"/>
  <c r="C162" i="196"/>
  <c r="E161" i="196"/>
  <c r="D161" i="196"/>
  <c r="C160" i="196"/>
  <c r="C155" i="196"/>
  <c r="E154" i="196"/>
  <c r="D154" i="196"/>
  <c r="C153" i="196"/>
  <c r="C152" i="196"/>
  <c r="C149" i="196"/>
  <c r="E148" i="196"/>
  <c r="D148" i="196"/>
  <c r="C147" i="196"/>
  <c r="C141" i="196"/>
  <c r="E140" i="196"/>
  <c r="D140" i="196"/>
  <c r="C139" i="196"/>
  <c r="C133" i="196" s="1"/>
  <c r="E133" i="196"/>
  <c r="D133" i="196"/>
  <c r="E121" i="196"/>
  <c r="D121" i="196"/>
  <c r="C121" i="196"/>
  <c r="C120" i="196"/>
  <c r="C119" i="196"/>
  <c r="C118" i="196"/>
  <c r="C113" i="196"/>
  <c r="C112" i="196"/>
  <c r="C111" i="196"/>
  <c r="E110" i="196"/>
  <c r="D110" i="196"/>
  <c r="C109" i="196"/>
  <c r="C108" i="196"/>
  <c r="C107" i="196"/>
  <c r="C106" i="196"/>
  <c r="C105" i="196"/>
  <c r="C104" i="196"/>
  <c r="C103" i="196"/>
  <c r="C102" i="196"/>
  <c r="E101" i="196"/>
  <c r="D101" i="196"/>
  <c r="E88" i="196"/>
  <c r="D88" i="196"/>
  <c r="C88" i="196"/>
  <c r="C87" i="196"/>
  <c r="C86" i="196"/>
  <c r="C83" i="196"/>
  <c r="C80" i="196"/>
  <c r="E79" i="196"/>
  <c r="D79" i="196"/>
  <c r="C76" i="196"/>
  <c r="C72" i="196"/>
  <c r="E71" i="196"/>
  <c r="D71" i="196"/>
  <c r="C69" i="196"/>
  <c r="C68" i="196"/>
  <c r="C67" i="196"/>
  <c r="C66" i="196"/>
  <c r="C65" i="196"/>
  <c r="C62" i="196"/>
  <c r="C61" i="196"/>
  <c r="E60" i="196"/>
  <c r="C58" i="196"/>
  <c r="C57" i="196"/>
  <c r="C56" i="196"/>
  <c r="C54" i="196"/>
  <c r="C51" i="196"/>
  <c r="C50" i="196"/>
  <c r="E49" i="196"/>
  <c r="D49" i="196"/>
  <c r="C47" i="196"/>
  <c r="C40" i="196"/>
  <c r="C39" i="196"/>
  <c r="E38" i="196"/>
  <c r="D38" i="196"/>
  <c r="C37" i="196"/>
  <c r="C36" i="196"/>
  <c r="C31" i="196"/>
  <c r="C30" i="196"/>
  <c r="C29" i="196"/>
  <c r="E28" i="196"/>
  <c r="D28" i="196"/>
  <c r="C27" i="196"/>
  <c r="C26" i="196"/>
  <c r="C24" i="196"/>
  <c r="C23" i="196"/>
  <c r="C21" i="196"/>
  <c r="C20" i="196"/>
  <c r="E19" i="196"/>
  <c r="D19" i="196"/>
  <c r="C18" i="196"/>
  <c r="C17" i="196"/>
  <c r="C16" i="196"/>
  <c r="C15" i="196"/>
  <c r="C13" i="196"/>
  <c r="C12" i="196"/>
  <c r="C11" i="196"/>
  <c r="C9" i="196"/>
  <c r="C8" i="196"/>
  <c r="E7" i="196"/>
  <c r="D7" i="196"/>
  <c r="D29" i="86"/>
  <c r="D28" i="86"/>
  <c r="D27" i="86"/>
  <c r="D26" i="86"/>
  <c r="D25" i="86"/>
  <c r="D24" i="86"/>
  <c r="D23" i="86"/>
  <c r="C22" i="86"/>
  <c r="B22" i="86"/>
  <c r="D21" i="86"/>
  <c r="D20" i="86"/>
  <c r="D18" i="86"/>
  <c r="D17" i="86"/>
  <c r="D16" i="86"/>
  <c r="D15" i="86"/>
  <c r="D14" i="86"/>
  <c r="D13" i="86"/>
  <c r="D12" i="86"/>
  <c r="D11" i="86"/>
  <c r="D10" i="86"/>
  <c r="D9" i="86"/>
  <c r="D7" i="86"/>
  <c r="D6" i="86"/>
  <c r="C5" i="86"/>
  <c r="B5" i="86"/>
  <c r="B23" i="183"/>
  <c r="B22" i="183" s="1"/>
  <c r="D20" i="183"/>
  <c r="B17" i="183"/>
  <c r="B12" i="183"/>
  <c r="D7" i="183"/>
  <c r="D6" i="183" s="1"/>
  <c r="F32" i="194"/>
  <c r="E32" i="194"/>
  <c r="C32" i="194"/>
  <c r="D30" i="194"/>
  <c r="D29" i="194"/>
  <c r="D27" i="194"/>
  <c r="D26" i="194"/>
  <c r="D25" i="194"/>
  <c r="D24" i="194"/>
  <c r="D23" i="194"/>
  <c r="G21" i="194"/>
  <c r="D20" i="194"/>
  <c r="D19" i="194"/>
  <c r="D18" i="194"/>
  <c r="D17" i="194"/>
  <c r="D16" i="194"/>
  <c r="D15" i="194"/>
  <c r="D14" i="194"/>
  <c r="D13" i="194"/>
  <c r="D12" i="194"/>
  <c r="D11" i="194"/>
  <c r="D10" i="194"/>
  <c r="D9" i="194"/>
  <c r="D8" i="194"/>
  <c r="D6" i="194"/>
  <c r="D29" i="83"/>
  <c r="D28" i="83"/>
  <c r="D27" i="83"/>
  <c r="D26" i="83"/>
  <c r="D25" i="83"/>
  <c r="D24" i="83"/>
  <c r="D23" i="83"/>
  <c r="C22" i="83"/>
  <c r="B22" i="83"/>
  <c r="D21" i="83"/>
  <c r="D20" i="83"/>
  <c r="D18" i="83"/>
  <c r="D17" i="83"/>
  <c r="D16" i="83"/>
  <c r="D15" i="83"/>
  <c r="D14" i="83"/>
  <c r="D13" i="83"/>
  <c r="D12" i="83"/>
  <c r="D11" i="83"/>
  <c r="D10" i="83"/>
  <c r="D9" i="83"/>
  <c r="D7" i="83"/>
  <c r="D6" i="83"/>
  <c r="C5" i="83"/>
  <c r="B5" i="83"/>
  <c r="D15" i="106"/>
  <c r="C15" i="106"/>
  <c r="B15" i="106"/>
  <c r="D13" i="106"/>
  <c r="D12" i="106"/>
  <c r="D11" i="106"/>
  <c r="D10" i="106"/>
  <c r="D9" i="106"/>
  <c r="D8" i="106"/>
  <c r="D7" i="106"/>
  <c r="D6" i="106"/>
  <c r="D5" i="106"/>
  <c r="B48" i="172"/>
  <c r="B12" i="172"/>
  <c r="B70" i="172" s="1"/>
  <c r="B5" i="172"/>
  <c r="B70" i="145"/>
  <c r="B48" i="145"/>
  <c r="B12" i="145"/>
  <c r="B5" i="145"/>
  <c r="E73" i="138"/>
  <c r="D73" i="138"/>
  <c r="C73" i="138"/>
  <c r="E68" i="138"/>
  <c r="D68" i="138"/>
  <c r="C68" i="138"/>
  <c r="E65" i="138"/>
  <c r="D65" i="138"/>
  <c r="C65" i="138"/>
  <c r="E62" i="138"/>
  <c r="D62" i="138"/>
  <c r="C62" i="138"/>
  <c r="E58" i="138"/>
  <c r="D58" i="138"/>
  <c r="C58" i="138"/>
  <c r="E52" i="138"/>
  <c r="D52" i="138"/>
  <c r="C52" i="138"/>
  <c r="E47" i="138"/>
  <c r="D47" i="138"/>
  <c r="C47" i="138"/>
  <c r="E43" i="138"/>
  <c r="D43" i="138"/>
  <c r="C43" i="138"/>
  <c r="E40" i="138"/>
  <c r="D40" i="138"/>
  <c r="C40" i="138"/>
  <c r="E36" i="138"/>
  <c r="D36" i="138"/>
  <c r="C36" i="138"/>
  <c r="E29" i="138"/>
  <c r="D29" i="138"/>
  <c r="C29" i="138"/>
  <c r="E21" i="138"/>
  <c r="D21" i="138"/>
  <c r="C21" i="138"/>
  <c r="E10" i="138"/>
  <c r="D10" i="138"/>
  <c r="C10" i="138"/>
  <c r="E5" i="138"/>
  <c r="D5" i="138"/>
  <c r="C5" i="138"/>
  <c r="E68" i="103"/>
  <c r="D68" i="103"/>
  <c r="C68" i="103"/>
  <c r="E65" i="103"/>
  <c r="D65" i="103"/>
  <c r="C65" i="103"/>
  <c r="E62" i="103"/>
  <c r="D62" i="103"/>
  <c r="C62" i="103"/>
  <c r="E58" i="103"/>
  <c r="D58" i="103"/>
  <c r="C58" i="103"/>
  <c r="E52" i="103"/>
  <c r="D52" i="103"/>
  <c r="C52" i="103"/>
  <c r="E47" i="103"/>
  <c r="D47" i="103"/>
  <c r="C47" i="103"/>
  <c r="E43" i="103"/>
  <c r="D43" i="103"/>
  <c r="C43" i="103"/>
  <c r="E40" i="103"/>
  <c r="D40" i="103"/>
  <c r="C40" i="103"/>
  <c r="E36" i="103"/>
  <c r="D36" i="103"/>
  <c r="C36" i="103"/>
  <c r="E29" i="103"/>
  <c r="D29" i="103"/>
  <c r="C29" i="103"/>
  <c r="D23" i="103"/>
  <c r="D21" i="103" s="1"/>
  <c r="E21" i="103"/>
  <c r="C21" i="103"/>
  <c r="E10" i="103"/>
  <c r="D10" i="103"/>
  <c r="C10" i="103"/>
  <c r="E5" i="103"/>
  <c r="D5" i="103"/>
  <c r="C5" i="103"/>
  <c r="B26" i="182"/>
  <c r="D25" i="182"/>
  <c r="B25" i="182"/>
  <c r="B20" i="182"/>
  <c r="D16" i="182"/>
  <c r="B15" i="182"/>
  <c r="D11" i="182"/>
  <c r="B11" i="182"/>
  <c r="B10" i="182"/>
  <c r="B9" i="182"/>
  <c r="B8" i="182"/>
  <c r="D7" i="182"/>
  <c r="B7" i="182"/>
  <c r="B6" i="182" s="1"/>
  <c r="B31" i="182" s="1"/>
  <c r="D6" i="182"/>
  <c r="B5" i="182"/>
  <c r="F1344" i="191"/>
  <c r="F1343" i="191"/>
  <c r="F1342" i="191"/>
  <c r="E1341" i="191"/>
  <c r="D1341" i="191"/>
  <c r="C1341" i="191"/>
  <c r="E1336" i="191"/>
  <c r="D1336" i="191"/>
  <c r="C1336" i="191"/>
  <c r="C1329" i="191" s="1"/>
  <c r="F1331" i="191"/>
  <c r="F1330" i="191"/>
  <c r="F1326" i="191"/>
  <c r="F1325" i="191"/>
  <c r="E1323" i="191"/>
  <c r="D1323" i="191"/>
  <c r="C1323" i="191"/>
  <c r="E1319" i="191"/>
  <c r="D1319" i="191"/>
  <c r="C1319" i="191"/>
  <c r="E1315" i="191"/>
  <c r="D1315" i="191"/>
  <c r="C1315" i="191"/>
  <c r="F1302" i="191"/>
  <c r="F1294" i="191"/>
  <c r="E1287" i="191"/>
  <c r="D1287" i="191"/>
  <c r="C1287" i="191"/>
  <c r="E1276" i="191"/>
  <c r="D1276" i="191"/>
  <c r="C1276" i="191"/>
  <c r="F1262" i="191"/>
  <c r="F1256" i="191"/>
  <c r="F1249" i="191"/>
  <c r="E1231" i="191"/>
  <c r="D1231" i="191"/>
  <c r="C1231" i="191"/>
  <c r="C1230" i="191" s="1"/>
  <c r="D1226" i="191"/>
  <c r="E1222" i="191"/>
  <c r="D1222" i="191"/>
  <c r="C1222" i="191"/>
  <c r="E1210" i="191"/>
  <c r="D1210" i="191"/>
  <c r="C1210" i="191"/>
  <c r="E1207" i="191"/>
  <c r="D1207" i="191"/>
  <c r="C1207" i="191"/>
  <c r="E1192" i="191"/>
  <c r="D1192" i="191"/>
  <c r="C1192" i="191"/>
  <c r="E1165" i="191"/>
  <c r="D1165" i="191"/>
  <c r="C1165" i="191"/>
  <c r="F1163" i="191"/>
  <c r="F1162" i="191"/>
  <c r="F1161" i="191"/>
  <c r="F1160" i="191"/>
  <c r="F1159" i="191"/>
  <c r="F1158" i="191"/>
  <c r="F1157" i="191"/>
  <c r="F1156" i="191"/>
  <c r="F1155" i="191"/>
  <c r="F1154" i="191"/>
  <c r="E1151" i="191"/>
  <c r="D1151" i="191"/>
  <c r="F1148" i="191"/>
  <c r="E1142" i="191"/>
  <c r="D1142" i="191"/>
  <c r="C1142" i="191"/>
  <c r="C1124" i="191" s="1"/>
  <c r="F1132" i="191"/>
  <c r="F1125" i="191"/>
  <c r="E1121" i="191"/>
  <c r="D1121" i="191"/>
  <c r="C1121" i="191"/>
  <c r="F1115" i="191"/>
  <c r="E1105" i="191"/>
  <c r="D1105" i="191"/>
  <c r="C1105" i="191"/>
  <c r="F1098" i="191"/>
  <c r="F1090" i="191"/>
  <c r="E1083" i="191"/>
  <c r="D1083" i="191"/>
  <c r="C1083" i="191"/>
  <c r="E1072" i="191"/>
  <c r="D1072" i="191"/>
  <c r="C1072" i="191"/>
  <c r="F1067" i="191"/>
  <c r="E1051" i="191"/>
  <c r="D1051" i="191"/>
  <c r="C1051" i="191"/>
  <c r="F1041" i="191"/>
  <c r="E1037" i="191"/>
  <c r="D1037" i="191"/>
  <c r="C1037" i="191"/>
  <c r="E1032" i="191"/>
  <c r="D1032" i="191"/>
  <c r="C1032" i="191"/>
  <c r="F1025" i="191"/>
  <c r="F1015" i="191"/>
  <c r="F1005" i="191"/>
  <c r="E983" i="191"/>
  <c r="D983" i="191"/>
  <c r="C983" i="191"/>
  <c r="E979" i="191"/>
  <c r="D979" i="191"/>
  <c r="E976" i="191"/>
  <c r="D976" i="191"/>
  <c r="E970" i="191"/>
  <c r="D970" i="191"/>
  <c r="C970" i="191"/>
  <c r="E963" i="191"/>
  <c r="D963" i="191"/>
  <c r="C963" i="191"/>
  <c r="E952" i="191"/>
  <c r="D952" i="191"/>
  <c r="C952" i="191"/>
  <c r="E924" i="191"/>
  <c r="D924" i="191"/>
  <c r="C924" i="191"/>
  <c r="E901" i="191"/>
  <c r="D901" i="191"/>
  <c r="C901" i="191"/>
  <c r="E875" i="191"/>
  <c r="D875" i="191"/>
  <c r="C875" i="191"/>
  <c r="E872" i="191"/>
  <c r="D872" i="191"/>
  <c r="C872" i="191"/>
  <c r="E870" i="191"/>
  <c r="D870" i="191"/>
  <c r="C870" i="191"/>
  <c r="E868" i="191"/>
  <c r="D868" i="191"/>
  <c r="C868" i="191"/>
  <c r="E865" i="191"/>
  <c r="D865" i="191"/>
  <c r="C865" i="191"/>
  <c r="E863" i="191"/>
  <c r="D863" i="191"/>
  <c r="C863" i="191"/>
  <c r="E852" i="191"/>
  <c r="D852" i="191"/>
  <c r="C852" i="191"/>
  <c r="E849" i="191"/>
  <c r="D849" i="191"/>
  <c r="C849" i="191"/>
  <c r="F838" i="191"/>
  <c r="F836" i="191"/>
  <c r="F834" i="191"/>
  <c r="F828" i="191"/>
  <c r="F826" i="191"/>
  <c r="F824" i="191"/>
  <c r="F821" i="191"/>
  <c r="F818" i="191"/>
  <c r="E812" i="191"/>
  <c r="D812" i="191"/>
  <c r="E805" i="191"/>
  <c r="D805" i="191"/>
  <c r="E798" i="191"/>
  <c r="D798" i="191"/>
  <c r="C798" i="191"/>
  <c r="E789" i="191"/>
  <c r="D789" i="191"/>
  <c r="C789" i="191"/>
  <c r="E785" i="191"/>
  <c r="D785" i="191"/>
  <c r="C785" i="191"/>
  <c r="E775" i="191"/>
  <c r="D775" i="191"/>
  <c r="C775" i="191"/>
  <c r="E772" i="191"/>
  <c r="D772" i="191"/>
  <c r="C772" i="191"/>
  <c r="F767" i="191"/>
  <c r="F761" i="191"/>
  <c r="E759" i="191"/>
  <c r="D759" i="191"/>
  <c r="C759" i="191"/>
  <c r="E750" i="191"/>
  <c r="D750" i="191"/>
  <c r="C750" i="191"/>
  <c r="E747" i="191"/>
  <c r="D747" i="191"/>
  <c r="C747" i="191"/>
  <c r="E743" i="191"/>
  <c r="D743" i="191"/>
  <c r="C743" i="191"/>
  <c r="E739" i="191"/>
  <c r="D739" i="191"/>
  <c r="C739" i="191"/>
  <c r="E734" i="191"/>
  <c r="D734" i="191"/>
  <c r="C734" i="191"/>
  <c r="E730" i="191"/>
  <c r="D730" i="191"/>
  <c r="C730" i="191"/>
  <c r="F727" i="191"/>
  <c r="E715" i="191"/>
  <c r="D715" i="191"/>
  <c r="C715" i="191"/>
  <c r="E711" i="191"/>
  <c r="D711" i="191"/>
  <c r="C711" i="191"/>
  <c r="E696" i="191"/>
  <c r="D696" i="191"/>
  <c r="C696" i="191"/>
  <c r="E691" i="191"/>
  <c r="D691" i="191"/>
  <c r="C691" i="191"/>
  <c r="E688" i="191"/>
  <c r="D688" i="191"/>
  <c r="C688" i="191"/>
  <c r="E685" i="191"/>
  <c r="D685" i="191"/>
  <c r="E676" i="191"/>
  <c r="D676" i="191"/>
  <c r="C676" i="191"/>
  <c r="E672" i="191"/>
  <c r="D672" i="191"/>
  <c r="C672" i="191"/>
  <c r="E668" i="191"/>
  <c r="D668" i="191"/>
  <c r="C668" i="191"/>
  <c r="E665" i="191"/>
  <c r="D665" i="191"/>
  <c r="C665" i="191"/>
  <c r="F662" i="191"/>
  <c r="E659" i="191"/>
  <c r="D659" i="191"/>
  <c r="C659" i="191"/>
  <c r="E656" i="191"/>
  <c r="D656" i="191"/>
  <c r="C656" i="191"/>
  <c r="E653" i="191"/>
  <c r="D653" i="191"/>
  <c r="C653" i="191"/>
  <c r="E647" i="191"/>
  <c r="D647" i="191"/>
  <c r="C647" i="191"/>
  <c r="E638" i="191"/>
  <c r="D638" i="191"/>
  <c r="C638" i="191"/>
  <c r="E630" i="191"/>
  <c r="D630" i="191"/>
  <c r="C630" i="191"/>
  <c r="E623" i="191"/>
  <c r="D623" i="191"/>
  <c r="C623" i="191"/>
  <c r="E614" i="191"/>
  <c r="D614" i="191"/>
  <c r="C614" i="191"/>
  <c r="E604" i="191"/>
  <c r="D604" i="191"/>
  <c r="C604" i="191"/>
  <c r="F600" i="191"/>
  <c r="E591" i="191"/>
  <c r="D591" i="191"/>
  <c r="C591" i="191"/>
  <c r="F589" i="191"/>
  <c r="E581" i="191"/>
  <c r="D581" i="191"/>
  <c r="C581" i="191"/>
  <c r="E562" i="191"/>
  <c r="D562" i="191"/>
  <c r="C562" i="191"/>
  <c r="E557" i="191"/>
  <c r="D557" i="191"/>
  <c r="C557" i="191"/>
  <c r="E549" i="191"/>
  <c r="D549" i="191"/>
  <c r="C549" i="191"/>
  <c r="F540" i="191"/>
  <c r="E529" i="191"/>
  <c r="D529" i="191"/>
  <c r="C529" i="191"/>
  <c r="E521" i="191"/>
  <c r="D521" i="191"/>
  <c r="C521" i="191"/>
  <c r="E505" i="191"/>
  <c r="D505" i="191"/>
  <c r="C505" i="191"/>
  <c r="E499" i="191"/>
  <c r="D499" i="191"/>
  <c r="C499" i="191"/>
  <c r="E495" i="191"/>
  <c r="D495" i="191"/>
  <c r="F491" i="191"/>
  <c r="E484" i="191"/>
  <c r="D484" i="191"/>
  <c r="C484" i="191"/>
  <c r="E479" i="191"/>
  <c r="D479" i="191"/>
  <c r="C479" i="191"/>
  <c r="E474" i="191"/>
  <c r="D474" i="191"/>
  <c r="C474" i="191"/>
  <c r="E469" i="191"/>
  <c r="D469" i="191"/>
  <c r="C469" i="191"/>
  <c r="E463" i="191"/>
  <c r="C463" i="191"/>
  <c r="E454" i="191"/>
  <c r="D454" i="191"/>
  <c r="C454" i="191"/>
  <c r="E449" i="191"/>
  <c r="D449" i="191"/>
  <c r="C449" i="191"/>
  <c r="E446" i="191"/>
  <c r="D446" i="191"/>
  <c r="C446" i="191"/>
  <c r="E439" i="191"/>
  <c r="D439" i="191"/>
  <c r="C439" i="191"/>
  <c r="E433" i="191"/>
  <c r="D433" i="191"/>
  <c r="C433" i="191"/>
  <c r="E429" i="191"/>
  <c r="D429" i="191"/>
  <c r="C429" i="191"/>
  <c r="F425" i="191"/>
  <c r="E421" i="191"/>
  <c r="D421" i="191"/>
  <c r="C421" i="191"/>
  <c r="E415" i="191"/>
  <c r="D415" i="191"/>
  <c r="C415" i="191"/>
  <c r="E409" i="191"/>
  <c r="D409" i="191"/>
  <c r="C409" i="191"/>
  <c r="E402" i="191"/>
  <c r="D402" i="191"/>
  <c r="C402" i="191"/>
  <c r="E397" i="191"/>
  <c r="D397" i="191"/>
  <c r="C397" i="191"/>
  <c r="E393" i="191"/>
  <c r="D393" i="191"/>
  <c r="C393" i="191"/>
  <c r="F387" i="191"/>
  <c r="F379" i="191"/>
  <c r="F369" i="191"/>
  <c r="F359" i="191"/>
  <c r="E345" i="191"/>
  <c r="D345" i="191"/>
  <c r="C345" i="191"/>
  <c r="E336" i="191"/>
  <c r="D336" i="191"/>
  <c r="C336" i="191"/>
  <c r="E328" i="191"/>
  <c r="D328" i="191"/>
  <c r="C328" i="191"/>
  <c r="F321" i="191"/>
  <c r="E310" i="191"/>
  <c r="D310" i="191"/>
  <c r="C310" i="191"/>
  <c r="E307" i="191"/>
  <c r="D307" i="191"/>
  <c r="E304" i="191"/>
  <c r="D304" i="191"/>
  <c r="C304" i="191"/>
  <c r="E296" i="191"/>
  <c r="D296" i="191"/>
  <c r="C296" i="191"/>
  <c r="F294" i="191"/>
  <c r="F292" i="191"/>
  <c r="F288" i="191"/>
  <c r="F285" i="191"/>
  <c r="F279" i="191"/>
  <c r="F274" i="191"/>
  <c r="F272" i="191"/>
  <c r="F267" i="191"/>
  <c r="F261" i="191"/>
  <c r="F258" i="191"/>
  <c r="F255" i="191"/>
  <c r="F248" i="191"/>
  <c r="F247" i="191"/>
  <c r="E244" i="191"/>
  <c r="D244" i="191"/>
  <c r="C244" i="191"/>
  <c r="F238" i="191"/>
  <c r="F231" i="191"/>
  <c r="E216" i="191"/>
  <c r="D216" i="191"/>
  <c r="C216" i="191"/>
  <c r="F209" i="191"/>
  <c r="E203" i="191"/>
  <c r="D203" i="191"/>
  <c r="C203" i="191"/>
  <c r="F197" i="191"/>
  <c r="E189" i="191"/>
  <c r="D189" i="191"/>
  <c r="C189" i="191"/>
  <c r="E182" i="191"/>
  <c r="D182" i="191"/>
  <c r="C182" i="191"/>
  <c r="E175" i="191"/>
  <c r="D175" i="191"/>
  <c r="C175" i="191"/>
  <c r="E168" i="191"/>
  <c r="D168" i="191"/>
  <c r="C168" i="191"/>
  <c r="E161" i="191"/>
  <c r="D161" i="191"/>
  <c r="C161" i="191"/>
  <c r="E154" i="191"/>
  <c r="D154" i="191"/>
  <c r="C154" i="191"/>
  <c r="E148" i="191"/>
  <c r="D148" i="191"/>
  <c r="C148" i="191"/>
  <c r="E140" i="191"/>
  <c r="D140" i="191"/>
  <c r="C140" i="191"/>
  <c r="E133" i="191"/>
  <c r="D133" i="191"/>
  <c r="C133" i="191"/>
  <c r="F121" i="191"/>
  <c r="E110" i="191"/>
  <c r="D110" i="191"/>
  <c r="C110" i="191"/>
  <c r="E101" i="191"/>
  <c r="D101" i="191"/>
  <c r="C101" i="191"/>
  <c r="E79" i="191"/>
  <c r="D79" i="191"/>
  <c r="C79" i="191"/>
  <c r="E71" i="191"/>
  <c r="D71" i="191"/>
  <c r="C71" i="191"/>
  <c r="F60" i="191"/>
  <c r="E49" i="191"/>
  <c r="D49" i="191"/>
  <c r="C49" i="191"/>
  <c r="E38" i="191"/>
  <c r="D38" i="191"/>
  <c r="C38" i="191"/>
  <c r="E28" i="191"/>
  <c r="E27" i="191"/>
  <c r="D27" i="191"/>
  <c r="C27" i="191"/>
  <c r="E18" i="191"/>
  <c r="D18" i="191"/>
  <c r="C18" i="191"/>
  <c r="E6" i="191"/>
  <c r="D6" i="191"/>
  <c r="C6" i="191"/>
  <c r="E31" i="80"/>
  <c r="D31" i="80"/>
  <c r="C31" i="80"/>
  <c r="B31" i="80"/>
  <c r="E28" i="80"/>
  <c r="E27" i="80"/>
  <c r="E26" i="80"/>
  <c r="E25" i="80"/>
  <c r="E24" i="80"/>
  <c r="E23" i="80"/>
  <c r="E22" i="80"/>
  <c r="D22" i="80"/>
  <c r="C22" i="80"/>
  <c r="B22" i="80"/>
  <c r="E20" i="80"/>
  <c r="E18" i="80"/>
  <c r="E17" i="80"/>
  <c r="E16" i="80"/>
  <c r="E15" i="80"/>
  <c r="E14" i="80"/>
  <c r="E13" i="80"/>
  <c r="E12" i="80"/>
  <c r="E11" i="80"/>
  <c r="E10" i="80"/>
  <c r="E9" i="80"/>
  <c r="E7" i="80"/>
  <c r="E6" i="80"/>
  <c r="E5" i="80"/>
  <c r="D5" i="80"/>
  <c r="C5" i="80"/>
  <c r="B5" i="80"/>
  <c r="B23" i="79"/>
  <c r="B22" i="79" s="1"/>
  <c r="D20" i="79"/>
  <c r="B17" i="79"/>
  <c r="B12" i="79"/>
  <c r="D7" i="79"/>
  <c r="B7" i="79"/>
  <c r="D6" i="79"/>
  <c r="E31" i="179"/>
  <c r="D31" i="179"/>
  <c r="C31" i="179"/>
  <c r="F29" i="179"/>
  <c r="F28" i="179"/>
  <c r="F25" i="179"/>
  <c r="F24" i="179"/>
  <c r="F23" i="179"/>
  <c r="F22" i="179"/>
  <c r="F20" i="179"/>
  <c r="F19" i="179"/>
  <c r="F18" i="179"/>
  <c r="F17" i="179"/>
  <c r="F16" i="179"/>
  <c r="F15" i="179"/>
  <c r="F14" i="179"/>
  <c r="F13" i="179"/>
  <c r="F12" i="179"/>
  <c r="F11" i="179"/>
  <c r="F10" i="179"/>
  <c r="F9" i="179"/>
  <c r="F8" i="179"/>
  <c r="F7" i="179"/>
  <c r="F5" i="179"/>
  <c r="C31" i="77"/>
  <c r="B31" i="77"/>
  <c r="E28" i="77"/>
  <c r="E27" i="77"/>
  <c r="E26" i="77"/>
  <c r="E25" i="77"/>
  <c r="E24" i="77"/>
  <c r="E23" i="77"/>
  <c r="D22" i="77"/>
  <c r="E22" i="77" s="1"/>
  <c r="C22" i="77"/>
  <c r="B22" i="77"/>
  <c r="E20" i="77"/>
  <c r="E18" i="77"/>
  <c r="E17" i="77"/>
  <c r="E16" i="77"/>
  <c r="E15" i="77"/>
  <c r="E14" i="77"/>
  <c r="E13" i="77"/>
  <c r="E12" i="77"/>
  <c r="E11" i="77"/>
  <c r="E10" i="77"/>
  <c r="E9" i="77"/>
  <c r="E7" i="77"/>
  <c r="E6" i="77"/>
  <c r="E5" i="77"/>
  <c r="D5" i="77"/>
  <c r="C5" i="77"/>
  <c r="B5" i="77"/>
  <c r="C521" i="196" l="1"/>
  <c r="C665" i="196"/>
  <c r="C154" i="196"/>
  <c r="C203" i="196"/>
  <c r="E1209" i="196"/>
  <c r="E1230" i="196"/>
  <c r="E1275" i="196"/>
  <c r="C647" i="196"/>
  <c r="C730" i="196"/>
  <c r="E1164" i="196"/>
  <c r="C1287" i="196"/>
  <c r="C71" i="196"/>
  <c r="C397" i="196"/>
  <c r="C409" i="196"/>
  <c r="C433" i="196"/>
  <c r="E504" i="196"/>
  <c r="C653" i="196"/>
  <c r="C656" i="196"/>
  <c r="C789" i="196"/>
  <c r="C798" i="196"/>
  <c r="D982" i="196"/>
  <c r="C983" i="196"/>
  <c r="C982" i="196" s="1"/>
  <c r="E982" i="196"/>
  <c r="C1165" i="196"/>
  <c r="C1164" i="196" s="1"/>
  <c r="C140" i="196"/>
  <c r="C549" i="196"/>
  <c r="D851" i="196"/>
  <c r="C963" i="196"/>
  <c r="C623" i="196"/>
  <c r="C1124" i="196"/>
  <c r="C345" i="196"/>
  <c r="C189" i="196"/>
  <c r="E287" i="196"/>
  <c r="D448" i="196"/>
  <c r="C614" i="196"/>
  <c r="D774" i="196"/>
  <c r="C1083" i="196"/>
  <c r="D1104" i="196"/>
  <c r="C1192" i="196"/>
  <c r="C161" i="196"/>
  <c r="E6" i="196"/>
  <c r="C28" i="196"/>
  <c r="C110" i="196"/>
  <c r="E396" i="196"/>
  <c r="C696" i="196"/>
  <c r="C711" i="196"/>
  <c r="E851" i="196"/>
  <c r="E1104" i="196"/>
  <c r="D1164" i="196"/>
  <c r="C688" i="196"/>
  <c r="C772" i="196"/>
  <c r="C7" i="196"/>
  <c r="C247" i="196"/>
  <c r="E247" i="196"/>
  <c r="C469" i="196"/>
  <c r="C581" i="196"/>
  <c r="C638" i="196"/>
  <c r="C676" i="196"/>
  <c r="E690" i="196"/>
  <c r="E774" i="196"/>
  <c r="C852" i="196"/>
  <c r="C851" i="196" s="1"/>
  <c r="C952" i="196"/>
  <c r="E1124" i="196"/>
  <c r="D1230" i="196"/>
  <c r="C79" i="196"/>
  <c r="C101" i="196"/>
  <c r="C148" i="196"/>
  <c r="C175" i="196"/>
  <c r="C182" i="196"/>
  <c r="C238" i="196"/>
  <c r="D247" i="196"/>
  <c r="E306" i="196"/>
  <c r="E448" i="196"/>
  <c r="C484" i="196"/>
  <c r="D504" i="196"/>
  <c r="C562" i="196"/>
  <c r="C630" i="196"/>
  <c r="C691" i="196"/>
  <c r="C743" i="196"/>
  <c r="C1210" i="196"/>
  <c r="C1209" i="196" s="1"/>
  <c r="D1275" i="196"/>
  <c r="C38" i="196"/>
  <c r="C60" i="196"/>
  <c r="D6" i="196"/>
  <c r="C168" i="196"/>
  <c r="C216" i="196"/>
  <c r="C296" i="196"/>
  <c r="C287" i="196" s="1"/>
  <c r="D396" i="196"/>
  <c r="C505" i="196"/>
  <c r="C734" i="196"/>
  <c r="C875" i="196"/>
  <c r="C901" i="196"/>
  <c r="C924" i="196"/>
  <c r="E1040" i="196"/>
  <c r="C1231" i="196"/>
  <c r="C1230" i="196" s="1"/>
  <c r="C1315" i="196"/>
  <c r="C739" i="196"/>
  <c r="E561" i="196"/>
  <c r="C659" i="196"/>
  <c r="C668" i="196"/>
  <c r="C49" i="196"/>
  <c r="D306" i="196"/>
  <c r="C591" i="196"/>
  <c r="C1040" i="196"/>
  <c r="D1209" i="196"/>
  <c r="C1276" i="196"/>
  <c r="D287" i="196"/>
  <c r="C19" i="196"/>
  <c r="C310" i="196"/>
  <c r="C1105" i="196"/>
  <c r="C1104" i="196" s="1"/>
  <c r="D1124" i="196"/>
  <c r="D1040" i="196"/>
  <c r="C402" i="196"/>
  <c r="C715" i="196"/>
  <c r="E874" i="196"/>
  <c r="D561" i="196"/>
  <c r="D690" i="196"/>
  <c r="D874" i="196"/>
  <c r="E73" i="103"/>
  <c r="C73" i="103"/>
  <c r="D73" i="103"/>
  <c r="B31" i="86"/>
  <c r="D5" i="86"/>
  <c r="D22" i="86"/>
  <c r="B70" i="108"/>
  <c r="B9" i="183"/>
  <c r="B7" i="183" s="1"/>
  <c r="B9" i="98"/>
  <c r="B50" i="98"/>
  <c r="B23" i="97"/>
  <c r="C31" i="86"/>
  <c r="D22" i="83"/>
  <c r="B6" i="79"/>
  <c r="B9" i="95"/>
  <c r="B50" i="95" s="1"/>
  <c r="D5" i="83"/>
  <c r="C31" i="83"/>
  <c r="B23" i="94"/>
  <c r="B5" i="186" s="1"/>
  <c r="D5" i="185"/>
  <c r="D15" i="185" s="1"/>
  <c r="D16" i="185" s="1"/>
  <c r="B8" i="187" s="1"/>
  <c r="B6" i="187" s="1"/>
  <c r="E53" i="92"/>
  <c r="B53" i="92"/>
  <c r="E13" i="57"/>
  <c r="B12" i="57"/>
  <c r="D12" i="57"/>
  <c r="C12" i="57"/>
  <c r="C53" i="57" s="1"/>
  <c r="E42" i="57"/>
  <c r="E8" i="57"/>
  <c r="E48" i="57"/>
  <c r="E5" i="57"/>
  <c r="E30" i="57"/>
  <c r="B31" i="83"/>
  <c r="C851" i="191"/>
  <c r="F397" i="191"/>
  <c r="F454" i="191"/>
  <c r="F474" i="191"/>
  <c r="F499" i="191"/>
  <c r="E851" i="191"/>
  <c r="D851" i="191"/>
  <c r="D1164" i="191"/>
  <c r="F1276" i="191"/>
  <c r="D1329" i="191"/>
  <c r="C561" i="191"/>
  <c r="F1226" i="191"/>
  <c r="E1275" i="191"/>
  <c r="F421" i="191"/>
  <c r="D1104" i="191"/>
  <c r="D1230" i="191"/>
  <c r="F1287" i="191"/>
  <c r="C287" i="191"/>
  <c r="C306" i="191"/>
  <c r="E448" i="191"/>
  <c r="F479" i="191"/>
  <c r="D1275" i="191"/>
  <c r="C1275" i="191"/>
  <c r="F161" i="191"/>
  <c r="F189" i="191"/>
  <c r="E287" i="191"/>
  <c r="D306" i="191"/>
  <c r="F310" i="191"/>
  <c r="F328" i="191"/>
  <c r="F415" i="191"/>
  <c r="F449" i="191"/>
  <c r="F623" i="191"/>
  <c r="F653" i="191"/>
  <c r="F672" i="191"/>
  <c r="F688" i="191"/>
  <c r="F730" i="191"/>
  <c r="F747" i="191"/>
  <c r="C774" i="191"/>
  <c r="F789" i="191"/>
  <c r="F812" i="191"/>
  <c r="F849" i="191"/>
  <c r="F852" i="191"/>
  <c r="F863" i="191"/>
  <c r="F865" i="191"/>
  <c r="F868" i="191"/>
  <c r="F870" i="191"/>
  <c r="F872" i="191"/>
  <c r="F976" i="191"/>
  <c r="D982" i="191"/>
  <c r="C1040" i="191"/>
  <c r="D1040" i="191"/>
  <c r="E1124" i="191"/>
  <c r="F1336" i="191"/>
  <c r="F148" i="191"/>
  <c r="F175" i="191"/>
  <c r="F393" i="191"/>
  <c r="F529" i="191"/>
  <c r="F743" i="191"/>
  <c r="D774" i="191"/>
  <c r="E1209" i="191"/>
  <c r="F1323" i="191"/>
  <c r="F439" i="191"/>
  <c r="F463" i="191"/>
  <c r="D504" i="191"/>
  <c r="F521" i="191"/>
  <c r="F665" i="191"/>
  <c r="F739" i="191"/>
  <c r="F759" i="191"/>
  <c r="F1051" i="191"/>
  <c r="F1072" i="191"/>
  <c r="F1207" i="191"/>
  <c r="F1231" i="191"/>
  <c r="F1319" i="191"/>
  <c r="C5" i="191"/>
  <c r="F38" i="191"/>
  <c r="F110" i="191"/>
  <c r="E561" i="191"/>
  <c r="F676" i="191"/>
  <c r="F734" i="191"/>
  <c r="F750" i="191"/>
  <c r="F798" i="191"/>
  <c r="F963" i="191"/>
  <c r="F1105" i="191"/>
  <c r="F1121" i="191"/>
  <c r="C1209" i="191"/>
  <c r="E1230" i="191"/>
  <c r="F133" i="191"/>
  <c r="F244" i="191"/>
  <c r="F296" i="191"/>
  <c r="F433" i="191"/>
  <c r="C448" i="191"/>
  <c r="F505" i="191"/>
  <c r="D690" i="191"/>
  <c r="E874" i="191"/>
  <c r="C874" i="191"/>
  <c r="D1124" i="191"/>
  <c r="C1164" i="191"/>
  <c r="F154" i="191"/>
  <c r="F182" i="191"/>
  <c r="E396" i="191"/>
  <c r="F495" i="191"/>
  <c r="F630" i="191"/>
  <c r="F656" i="191"/>
  <c r="C982" i="191"/>
  <c r="F307" i="191"/>
  <c r="F409" i="191"/>
  <c r="F549" i="191"/>
  <c r="F715" i="191"/>
  <c r="F140" i="191"/>
  <c r="F168" i="191"/>
  <c r="F668" i="191"/>
  <c r="C690" i="191"/>
  <c r="F711" i="191"/>
  <c r="F901" i="191"/>
  <c r="F970" i="191"/>
  <c r="F979" i="191"/>
  <c r="F1083" i="191"/>
  <c r="F1222" i="191"/>
  <c r="E1040" i="191"/>
  <c r="F18" i="191"/>
  <c r="F101" i="191"/>
  <c r="F216" i="191"/>
  <c r="D561" i="191"/>
  <c r="F685" i="191"/>
  <c r="F772" i="191"/>
  <c r="F785" i="191"/>
  <c r="F952" i="191"/>
  <c r="F1192" i="191"/>
  <c r="F1315" i="191"/>
  <c r="F6" i="191"/>
  <c r="F79" i="191"/>
  <c r="D287" i="191"/>
  <c r="F336" i="191"/>
  <c r="F446" i="191"/>
  <c r="F557" i="191"/>
  <c r="F581" i="191"/>
  <c r="F591" i="191"/>
  <c r="F604" i="191"/>
  <c r="F638" i="191"/>
  <c r="F659" i="191"/>
  <c r="F691" i="191"/>
  <c r="F775" i="191"/>
  <c r="F924" i="191"/>
  <c r="F1037" i="191"/>
  <c r="C1104" i="191"/>
  <c r="F1151" i="191"/>
  <c r="F1165" i="191"/>
  <c r="F203" i="191"/>
  <c r="F345" i="191"/>
  <c r="D396" i="191"/>
  <c r="F429" i="191"/>
  <c r="C504" i="191"/>
  <c r="F614" i="191"/>
  <c r="F647" i="191"/>
  <c r="F696" i="191"/>
  <c r="F805" i="191"/>
  <c r="F983" i="191"/>
  <c r="E1104" i="191"/>
  <c r="F1210" i="191"/>
  <c r="F27" i="191"/>
  <c r="F49" i="191"/>
  <c r="F71" i="191"/>
  <c r="F304" i="191"/>
  <c r="F402" i="191"/>
  <c r="C396" i="191"/>
  <c r="F484" i="191"/>
  <c r="F562" i="191"/>
  <c r="E690" i="191"/>
  <c r="D874" i="191"/>
  <c r="F1032" i="191"/>
  <c r="E1164" i="191"/>
  <c r="E1329" i="191"/>
  <c r="F1341" i="191"/>
  <c r="D5" i="79"/>
  <c r="D28" i="79" s="1"/>
  <c r="F469" i="191"/>
  <c r="E504" i="191"/>
  <c r="E5" i="191"/>
  <c r="E306" i="191"/>
  <c r="D448" i="191"/>
  <c r="E774" i="191"/>
  <c r="F1142" i="191"/>
  <c r="D1209" i="191"/>
  <c r="E982" i="191"/>
  <c r="F875" i="191"/>
  <c r="D5" i="191"/>
  <c r="D29" i="79"/>
  <c r="B11" i="183" s="1"/>
  <c r="F31" i="179"/>
  <c r="G6" i="194"/>
  <c r="G11" i="194"/>
  <c r="G15" i="194"/>
  <c r="G19" i="194"/>
  <c r="G23" i="194"/>
  <c r="G25" i="194"/>
  <c r="G27" i="194"/>
  <c r="G30" i="194"/>
  <c r="G8" i="194"/>
  <c r="G12" i="194"/>
  <c r="G16" i="194"/>
  <c r="G20" i="194"/>
  <c r="G9" i="194"/>
  <c r="G13" i="194"/>
  <c r="G17" i="194"/>
  <c r="G24" i="194"/>
  <c r="G26" i="194"/>
  <c r="G29" i="194"/>
  <c r="G10" i="194"/>
  <c r="G14" i="194"/>
  <c r="G18" i="194"/>
  <c r="D32" i="194"/>
  <c r="D31" i="77"/>
  <c r="C306" i="196" l="1"/>
  <c r="C448" i="196"/>
  <c r="C774" i="196"/>
  <c r="C874" i="196"/>
  <c r="C396" i="196"/>
  <c r="C1275" i="196"/>
  <c r="C504" i="196"/>
  <c r="C561" i="196"/>
  <c r="E1346" i="196"/>
  <c r="C690" i="196"/>
  <c r="C6" i="196"/>
  <c r="D1346" i="196"/>
  <c r="B6" i="183"/>
  <c r="D5" i="187"/>
  <c r="D15" i="187" s="1"/>
  <c r="B5" i="187"/>
  <c r="B15" i="187" s="1"/>
  <c r="D5" i="186"/>
  <c r="D15" i="186" s="1"/>
  <c r="B5" i="184"/>
  <c r="D31" i="86"/>
  <c r="B53" i="57"/>
  <c r="D31" i="83"/>
  <c r="B5" i="183"/>
  <c r="E12" i="57"/>
  <c r="D53" i="57"/>
  <c r="D5" i="47" s="1"/>
  <c r="D15" i="47" s="1"/>
  <c r="D16" i="47" s="1"/>
  <c r="B8" i="186" s="1"/>
  <c r="B6" i="186" s="1"/>
  <c r="B15" i="186" s="1"/>
  <c r="F851" i="191"/>
  <c r="F1209" i="191"/>
  <c r="F1275" i="191"/>
  <c r="F448" i="191"/>
  <c r="D1346" i="191"/>
  <c r="F287" i="191"/>
  <c r="F690" i="191"/>
  <c r="F774" i="191"/>
  <c r="F1124" i="191"/>
  <c r="F561" i="191"/>
  <c r="F982" i="191"/>
  <c r="F504" i="191"/>
  <c r="F1329" i="191"/>
  <c r="F1104" i="191"/>
  <c r="F396" i="191"/>
  <c r="F306" i="191"/>
  <c r="E1346" i="191"/>
  <c r="F1230" i="191"/>
  <c r="F1164" i="191"/>
  <c r="F874" i="191"/>
  <c r="F1040" i="191"/>
  <c r="C1346" i="191"/>
  <c r="F5" i="191"/>
  <c r="D30" i="79"/>
  <c r="G32" i="194"/>
  <c r="D5" i="183"/>
  <c r="E31" i="77"/>
  <c r="B5" i="79"/>
  <c r="B28" i="79" s="1"/>
  <c r="C1346" i="196" l="1"/>
  <c r="D5" i="184" s="1"/>
  <c r="D31" i="184" s="1"/>
  <c r="B28" i="183"/>
  <c r="D16" i="187"/>
  <c r="D16" i="186"/>
  <c r="D28" i="183"/>
  <c r="E53" i="57"/>
  <c r="D5" i="182"/>
  <c r="D31" i="182" s="1"/>
  <c r="D32" i="182" s="1"/>
  <c r="B14" i="184" s="1"/>
  <c r="B6" i="184" s="1"/>
  <c r="B31" i="184" s="1"/>
  <c r="F1346" i="191"/>
  <c r="D33" i="184" l="1"/>
  <c r="D32" i="184" s="1"/>
  <c r="D30" i="183"/>
  <c r="D29" i="183" s="1"/>
  <c r="D33" i="182"/>
</calcChain>
</file>

<file path=xl/sharedStrings.xml><?xml version="1.0" encoding="utf-8"?>
<sst xmlns="http://schemas.openxmlformats.org/spreadsheetml/2006/main" count="4834" uniqueCount="1887">
  <si>
    <t>目  录</t>
  </si>
  <si>
    <t>第一部分  一般公共预算</t>
  </si>
  <si>
    <t>1、</t>
  </si>
  <si>
    <t>2023年南江县地方一般公共预算收入执行表……………………………………………………</t>
  </si>
  <si>
    <t>2、</t>
  </si>
  <si>
    <t>2023年南江县一般公共预算支出执行表………………………………………………………………</t>
  </si>
  <si>
    <t>3、</t>
  </si>
  <si>
    <t>2023年南江县一般公共预算收支执行平衡表………………………………………………</t>
  </si>
  <si>
    <t>4、</t>
  </si>
  <si>
    <t>2023年南江县本级地方一般公共预算收入执行表……………………………………</t>
  </si>
  <si>
    <t>5、</t>
  </si>
  <si>
    <t>2023年南江县本级一般公共预算支出执行表…………………………………………</t>
  </si>
  <si>
    <t>6、</t>
  </si>
  <si>
    <t>2023年南江县本级一般公共预算收支执行平衡表……………………………………………</t>
  </si>
  <si>
    <t>7、</t>
  </si>
  <si>
    <t>2023年南江县本级一般公共预算经济分类科目支出执行表…………………………………………</t>
  </si>
  <si>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、</t>
    </r>
  </si>
  <si>
    <t>2023年南江县本级一般公共预算经济分类科目基本支出执行表…………………………………</t>
  </si>
  <si>
    <t>9、</t>
  </si>
  <si>
    <t>2023年省对南江县一般公共预算转移支付执行表…………………………………………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</si>
  <si>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、</t>
    </r>
  </si>
  <si>
    <t>2023年县对扩权镇一般公共预算转移支付执行表………………………………………………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</si>
  <si>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、</t>
    </r>
  </si>
  <si>
    <t>2023年南江县预算内基本建设支出执行表………………………………………………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</si>
  <si>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、</t>
    </r>
  </si>
  <si>
    <t>2024年南江县地方一般公共预算收入预算表（草案）…………………………………………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</si>
  <si>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、</t>
    </r>
  </si>
  <si>
    <t>2024年南江县一般公共预算支出预算表（草案）…………………………………………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</si>
  <si>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</t>
    </r>
  </si>
  <si>
    <t>2024年南江县一般公共预算收支预算平衡表（草案）…………………………………………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</si>
  <si>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、</t>
    </r>
  </si>
  <si>
    <t>2024年南江县本级一般公共预算收入预算表（草案）…………………………………………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</si>
  <si>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、</t>
    </r>
  </si>
  <si>
    <t>2024年南江县本级一般公共预算支出预算表（草案）…………………………………………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</si>
  <si>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、</t>
    </r>
  </si>
  <si>
    <t>2024年南江县本级一般公共预算收支预算平衡表（草案）…………………………………………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</si>
  <si>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、</t>
    </r>
  </si>
  <si>
    <t>2024年南江县本级一般公共预算经济分类科目支出预算表（草案）………………………………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</si>
  <si>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、</t>
    </r>
  </si>
  <si>
    <t>2024年南江县本级一般公共预算经济分类科目基本支出预算表（草案）…………………………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</si>
  <si>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、</t>
    </r>
  </si>
  <si>
    <t>2024年省对南江县一般公共预算转移支付预算表（草案）………………………………………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</si>
  <si>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、</t>
    </r>
  </si>
  <si>
    <t>2024年县对扩权镇一般公共预算转移支付预算表（草案）…………………………………………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</si>
  <si>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、</t>
    </r>
  </si>
  <si>
    <t>2024年南江县预算内基本建设支出预算表（草案）……………………………………………………</t>
  </si>
  <si>
    <t>第二部分  政府性基金预算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</si>
  <si>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、</t>
    </r>
  </si>
  <si>
    <t>2023年南江县政府性基金预算收入执行表………………………………………………………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</si>
  <si>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</t>
    </r>
  </si>
  <si>
    <t>2023年南江县政府性基金预算支出执行表……………………………………………………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</si>
  <si>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、</t>
    </r>
  </si>
  <si>
    <t>2023年南江县政府性基金预算收支执行平衡表…………………………………………………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</si>
  <si>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、</t>
    </r>
  </si>
  <si>
    <t>2023年南江县本级政府性基金预算收入执行表…………………………………………………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</si>
  <si>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、</t>
    </r>
  </si>
  <si>
    <t>2023年南江县本级政府性基金预算支出执行表…………………………………………………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</si>
  <si>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、</t>
    </r>
  </si>
  <si>
    <t>2023年南江县本级政府性基金预算收支执行平衡表……………………………………………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</si>
  <si>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、</t>
    </r>
  </si>
  <si>
    <t>2023年省对南江县政府性基金预算转移支付执行表……………………………………………………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</si>
  <si>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、</t>
    </r>
  </si>
  <si>
    <t>2023年县对扩权镇政府性基金预算转移支付执行表……………………………………………………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</si>
  <si>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、</t>
    </r>
  </si>
  <si>
    <t>2024年南江县政府性基金预算收入预算表（草案）……………………………………………………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</si>
  <si>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、</t>
    </r>
  </si>
  <si>
    <t>2024年南江县政府性基金预算支出预算表（草案）……………………………………………………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</si>
  <si>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、</t>
    </r>
  </si>
  <si>
    <t>2024年南江县政府性基金预算收支预算平衡表（草案）………………………………………………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</si>
  <si>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</t>
    </r>
  </si>
  <si>
    <t>2024年南江县本级政府性基金预算收入预算表（草案）……………………………………………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</si>
  <si>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、</t>
    </r>
  </si>
  <si>
    <t>2024年南江县本级政府性基金预算支出预算表（草案）……………………………………………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</si>
  <si>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、</t>
    </r>
  </si>
  <si>
    <t>2024年南江县本级政府性基金预算收支预算平衡表（草案）………………………………………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</si>
  <si>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、</t>
    </r>
  </si>
  <si>
    <t>2024年省对南江县政府性基金预算转移支付预算表（草案）…………………………………………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</si>
  <si>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、</t>
    </r>
  </si>
  <si>
    <t>2024年县对扩权镇政府性基金预算转移支付预算表（草案）…………………………………………</t>
  </si>
  <si>
    <t>第三部分  国有资本经营预算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</si>
  <si>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、</t>
    </r>
  </si>
  <si>
    <t>2023年南江县国有资本经营预算收入执行表……………………………………………………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</si>
  <si>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、</t>
    </r>
  </si>
  <si>
    <t>2023年南江县国有资本经营预算支出执行表……………………………………………………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</si>
  <si>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、</t>
    </r>
  </si>
  <si>
    <t>2023年南江县国有资本经营预算收支执行平衡表…………………………………………………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</si>
  <si>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、</t>
    </r>
  </si>
  <si>
    <t>2023年南江县本级国有资本经营预算收入执行表……………………………………………………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</si>
  <si>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、</t>
    </r>
  </si>
  <si>
    <t>2023年南江县本级国有资本经营预算支出执行表……………………………………………………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</si>
  <si>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、</t>
    </r>
  </si>
  <si>
    <t>2023年南江县本级国有资本经营预算收支执行平衡表…………………………………………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</si>
  <si>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、</t>
    </r>
  </si>
  <si>
    <t>2024年南江县国有资本经营预算收入预算表（草案）………………………………………………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</si>
  <si>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、</t>
    </r>
  </si>
  <si>
    <t>2024年南江县国有资本经营预算支出预算表（草案）………………………………………………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</si>
  <si>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、</t>
    </r>
  </si>
  <si>
    <t>2024年南江县国有资本经营预算收支预算平衡表（草案）…………………………………………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</si>
  <si>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、</t>
    </r>
  </si>
  <si>
    <t>2024年南江县本级国有资本经营预算收入预算表（草案）………………………………………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</si>
  <si>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、</t>
    </r>
  </si>
  <si>
    <t>2024年南江县本级国有资本经营预算支出预算表（草案）………………………………………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</si>
  <si>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、</t>
    </r>
  </si>
  <si>
    <t>2024年南江县本级国有资本经营预算收支预算平衡表（草案）…………………………………</t>
  </si>
  <si>
    <t>第四部分  政府性债务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</si>
  <si>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1、</t>
    </r>
  </si>
  <si>
    <t>2023年南江县地方政府债务限额变动表…………………………………………………………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</si>
  <si>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2、</t>
    </r>
  </si>
  <si>
    <t>2023年南江县地方政府债务余额变动表…………………………………………………………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</si>
  <si>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3、</t>
    </r>
  </si>
  <si>
    <t>2023年南江县新增债券安排情况表…………………………………………………………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</si>
  <si>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4、</t>
    </r>
  </si>
  <si>
    <t>2023年南江县地方政府债务相关情况表…………………………………………………………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</si>
  <si>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5、</t>
    </r>
  </si>
  <si>
    <t>2023年南江县地方政府专项债务情况表………………………………………………………………</t>
  </si>
  <si>
    <t>表一</t>
  </si>
  <si>
    <r>
      <rPr>
        <b/>
        <sz val="18"/>
        <rFont val="Times New Roman"/>
        <family val="1"/>
      </rPr>
      <t>2023</t>
    </r>
    <r>
      <rPr>
        <b/>
        <sz val="18"/>
        <rFont val="方正小标宋_GBK"/>
        <charset val="134"/>
      </rPr>
      <t>年南江县地方一般公共预算收入执行表</t>
    </r>
  </si>
  <si>
    <t>单位：万元，%</t>
  </si>
  <si>
    <t>预算科目</t>
  </si>
  <si>
    <t>年初
预算数</t>
  </si>
  <si>
    <t>变动
预算数</t>
  </si>
  <si>
    <t>执行数</t>
  </si>
  <si>
    <t>为预算</t>
  </si>
  <si>
    <t>为上年
决算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</si>
  <si>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</si>
  <si>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</si>
  <si>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</si>
  <si>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</si>
  <si>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</si>
  <si>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</si>
  <si>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</si>
  <si>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</si>
  <si>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</si>
  <si>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</si>
  <si>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</si>
  <si>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</si>
  <si>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</si>
  <si>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</si>
  <si>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</si>
  <si>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</si>
  <si>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</si>
  <si>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</si>
  <si>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</si>
  <si>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</si>
  <si>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</si>
  <si>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r>
      <rPr>
        <sz val="11"/>
        <rFont val="方正仿宋_GBK"/>
        <charset val="134"/>
      </rPr>
      <t xml:space="preserve">    国有资源（资产）有偿使</t>
    </r>
    <r>
      <rPr>
        <sz val="11"/>
        <rFont val="方正仿宋_GBK"/>
        <charset val="134"/>
      </rPr>
      <t>用收入</t>
    </r>
  </si>
  <si>
    <t xml:space="preserve">    捐赠收入</t>
  </si>
  <si>
    <t xml:space="preserve">    政府住房基金收入</t>
  </si>
  <si>
    <t xml:space="preserve">    其他收入</t>
  </si>
  <si>
    <t xml:space="preserve"> </t>
  </si>
  <si>
    <t>一般公共预算收入合计</t>
  </si>
  <si>
    <t>表二</t>
  </si>
  <si>
    <r>
      <rPr>
        <b/>
        <sz val="18"/>
        <rFont val="Times New Roman"/>
        <family val="1"/>
      </rPr>
      <t>2023</t>
    </r>
    <r>
      <rPr>
        <b/>
        <sz val="18"/>
        <rFont val="宋体"/>
        <family val="3"/>
        <charset val="134"/>
      </rPr>
      <t>年南江县一般公共预算支出执行表</t>
    </r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</si>
  <si>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</si>
  <si>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</si>
  <si>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</si>
  <si>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</si>
  <si>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</si>
  <si>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</si>
  <si>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</si>
  <si>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</si>
  <si>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</si>
  <si>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</si>
  <si>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</si>
  <si>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</si>
  <si>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</si>
  <si>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</si>
  <si>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</si>
  <si>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</si>
  <si>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</si>
  <si>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</si>
  <si>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</si>
  <si>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</si>
  <si>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</si>
  <si>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</si>
  <si>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</si>
  <si>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</si>
  <si>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</si>
  <si>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一般公共预算支出合计</t>
  </si>
  <si>
    <t>表三</t>
  </si>
  <si>
    <r>
      <rPr>
        <b/>
        <sz val="18"/>
        <rFont val="Times New Roman"/>
        <family val="1"/>
      </rPr>
      <t>2023</t>
    </r>
    <r>
      <rPr>
        <b/>
        <sz val="18"/>
        <rFont val="方正小标宋_GBK"/>
        <charset val="134"/>
      </rPr>
      <t>年南江县一般公共预算收支执行平衡表</t>
    </r>
  </si>
  <si>
    <t xml:space="preserve">                                 单位：万元</t>
  </si>
  <si>
    <t>收  入</t>
  </si>
  <si>
    <t>支   出</t>
  </si>
  <si>
    <t>地方一般公共预算收入</t>
  </si>
  <si>
    <t>一般公共预算支出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</si>
  <si>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</si>
  <si>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</si>
  <si>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</si>
  <si>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</si>
  <si>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</si>
  <si>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</si>
  <si>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一般性转移支付收入</t>
  </si>
  <si>
    <t xml:space="preserve">    专项上解支出</t>
  </si>
  <si>
    <t xml:space="preserve">    专项转移支付收入</t>
  </si>
  <si>
    <t xml:space="preserve">  调出资金</t>
  </si>
  <si>
    <t xml:space="preserve">  上年结余收入</t>
  </si>
  <si>
    <t xml:space="preserve">  补充预算周转金</t>
  </si>
  <si>
    <t xml:space="preserve">  调入资金</t>
  </si>
  <si>
    <t xml:space="preserve">  拨付国债转贷资金数</t>
  </si>
  <si>
    <t xml:space="preserve">    从政府性基金预算调入</t>
  </si>
  <si>
    <t xml:space="preserve">  国债转贷资金结余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</si>
  <si>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</si>
  <si>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</si>
  <si>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</si>
  <si>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区域间转移性支出</t>
  </si>
  <si>
    <t xml:space="preserve">  动用预算稳定调节基金</t>
  </si>
  <si>
    <t xml:space="preserve">    援助其他地区援助支出</t>
  </si>
  <si>
    <t xml:space="preserve">  区域间转移性收入</t>
  </si>
  <si>
    <t xml:space="preserve">    生态保护补偿转移性支出</t>
  </si>
  <si>
    <t xml:space="preserve">    接受其他地区援助收入</t>
  </si>
  <si>
    <t xml:space="preserve">    土地指标调剂转移性支出</t>
  </si>
  <si>
    <t xml:space="preserve">    生态保护补偿转移性收入</t>
  </si>
  <si>
    <t xml:space="preserve">    其他转移性支出</t>
  </si>
  <si>
    <t xml:space="preserve">    土地指标调剂转移性收入</t>
  </si>
  <si>
    <t>债务还本支出</t>
  </si>
  <si>
    <t xml:space="preserve">    其他转移性收入</t>
  </si>
  <si>
    <t xml:space="preserve">  地方政府一般债务还本支出</t>
  </si>
  <si>
    <t xml:space="preserve">  债务转贷收入</t>
  </si>
  <si>
    <t xml:space="preserve">  地方政府向外国政府借款还本支出</t>
  </si>
  <si>
    <t xml:space="preserve">    地方政府一般债务转贷收入</t>
  </si>
  <si>
    <t xml:space="preserve">  地方政府向国际组织借款还本支出</t>
  </si>
  <si>
    <t xml:space="preserve">      新增一般债券收入</t>
  </si>
  <si>
    <t xml:space="preserve">      再融资一般债券收入</t>
  </si>
  <si>
    <t xml:space="preserve">    地方政府向国际组织借款转贷收入</t>
  </si>
  <si>
    <t>收 入 总 计</t>
  </si>
  <si>
    <t>支 出 总 计</t>
  </si>
  <si>
    <t>年终结余</t>
  </si>
  <si>
    <t xml:space="preserve">  其中：结转下年支出</t>
  </si>
  <si>
    <t>表四</t>
  </si>
  <si>
    <r>
      <rPr>
        <b/>
        <sz val="18"/>
        <rFont val="Times New Roman"/>
        <family val="1"/>
      </rPr>
      <t>2023</t>
    </r>
    <r>
      <rPr>
        <b/>
        <sz val="18"/>
        <rFont val="方正小标宋_GBK"/>
        <charset val="134"/>
      </rPr>
      <t>年南江县本级地方一般公共预算收入执行表</t>
    </r>
  </si>
  <si>
    <t>调整
预算数</t>
  </si>
  <si>
    <t>表五</t>
  </si>
  <si>
    <r>
      <rPr>
        <b/>
        <sz val="18"/>
        <rFont val="Times New Roman"/>
        <family val="1"/>
      </rPr>
      <t>2023</t>
    </r>
    <r>
      <rPr>
        <b/>
        <sz val="18"/>
        <rFont val="宋体"/>
        <family val="3"/>
        <charset val="134"/>
      </rPr>
      <t>年南江县本级一般公共预算支出执行表</t>
    </r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</si>
  <si>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</si>
  <si>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</si>
  <si>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</si>
  <si>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</si>
  <si>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</si>
  <si>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</si>
  <si>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</si>
  <si>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</si>
  <si>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</si>
  <si>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</si>
  <si>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</si>
  <si>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</si>
  <si>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</si>
  <si>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</si>
  <si>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</si>
  <si>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</si>
  <si>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</si>
  <si>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政府办公厅（室）及相关机构事务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</si>
  <si>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</si>
  <si>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</si>
  <si>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</si>
  <si>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</si>
  <si>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</si>
  <si>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</si>
  <si>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</si>
  <si>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</si>
  <si>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</si>
  <si>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</si>
  <si>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</si>
  <si>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</si>
  <si>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</si>
  <si>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</si>
  <si>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</si>
  <si>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</si>
  <si>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</si>
  <si>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</si>
  <si>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</si>
  <si>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</si>
  <si>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</si>
  <si>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</si>
  <si>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</si>
  <si>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</si>
  <si>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</si>
  <si>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</si>
  <si>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</si>
  <si>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</si>
  <si>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</si>
  <si>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</si>
  <si>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</si>
  <si>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</si>
  <si>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</si>
  <si>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</si>
  <si>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</si>
  <si>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</si>
  <si>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</si>
  <si>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</si>
  <si>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</si>
  <si>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</si>
  <si>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</si>
  <si>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</si>
  <si>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</si>
  <si>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</si>
  <si>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</si>
  <si>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</si>
  <si>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</si>
  <si>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</si>
  <si>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</si>
  <si>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</si>
  <si>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</si>
  <si>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</si>
  <si>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</si>
  <si>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</si>
  <si>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</si>
  <si>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</si>
  <si>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</si>
  <si>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</si>
  <si>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商标管理</t>
    </r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</si>
  <si>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原产地地理标志管理</t>
    </r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</si>
  <si>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</si>
  <si>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</si>
  <si>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</si>
  <si>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</si>
  <si>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</si>
  <si>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</si>
  <si>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</si>
  <si>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</si>
  <si>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</si>
  <si>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</si>
  <si>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</si>
  <si>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</si>
  <si>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</si>
  <si>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</si>
  <si>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工会事务</t>
    </r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</si>
  <si>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</si>
  <si>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</si>
  <si>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</si>
  <si>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</si>
  <si>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</si>
  <si>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公务员事务</t>
    </r>
  </si>
  <si>
    <t xml:space="preserve">    其他组织事务支出</t>
  </si>
  <si>
    <t xml:space="preserve">  宣传事务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</si>
  <si>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宣传管理</t>
    </r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</si>
  <si>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</si>
  <si>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</si>
  <si>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</si>
  <si>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</si>
  <si>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</si>
  <si>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</si>
  <si>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</si>
  <si>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</si>
  <si>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其他共产党事务支出</t>
  </si>
  <si>
    <t xml:space="preserve">  网信事务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</si>
  <si>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行政运行</t>
    </r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</si>
  <si>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信息安全事务</t>
    </r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</si>
  <si>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其他网信事务支出</t>
    </r>
  </si>
  <si>
    <t xml:space="preserve">  市场监督管理事务支出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</si>
  <si>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机关服务</t>
    </r>
  </si>
  <si>
    <r>
      <rPr>
        <sz val="11"/>
        <rFont val="方正仿宋_GBK"/>
        <charset val="134"/>
      </rPr>
      <t xml:space="preserve">    </t>
    </r>
    <r>
      <rPr>
        <sz val="11"/>
        <rFont val="方正仿宋_GBK"/>
        <charset val="134"/>
      </rPr>
      <t>市场主体管理</t>
    </r>
  </si>
  <si>
    <r>
      <rPr>
        <sz val="11"/>
        <rFont val="方正仿宋_GBK"/>
        <charset val="134"/>
      </rPr>
      <t xml:space="preserve">    </t>
    </r>
    <r>
      <rPr>
        <sz val="11"/>
        <rFont val="方正仿宋_GBK"/>
        <charset val="134"/>
      </rPr>
      <t>市场秩序执法</t>
    </r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</si>
  <si>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</si>
  <si>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</si>
  <si>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</si>
  <si>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</si>
  <si>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</si>
  <si>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</si>
  <si>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</si>
  <si>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社会工作事务</t>
  </si>
  <si>
    <t xml:space="preserve">    其他社会工作事务支出</t>
  </si>
  <si>
    <t xml:space="preserve">  信访事务</t>
  </si>
  <si>
    <t xml:space="preserve">    信访业务</t>
  </si>
  <si>
    <t xml:space="preserve">    其他信访事务支出</t>
  </si>
  <si>
    <r>
      <rPr>
        <b/>
        <sz val="11"/>
        <rFont val="方正仿宋_GBK"/>
        <charset val="134"/>
      </rPr>
      <t xml:space="preserve"> </t>
    </r>
    <r>
      <rPr>
        <b/>
        <sz val="11"/>
        <rFont val="方正仿宋_GBK"/>
        <charset val="134"/>
      </rPr>
      <t xml:space="preserve"> </t>
    </r>
    <r>
      <rPr>
        <b/>
        <sz val="11"/>
        <rFont val="方正仿宋_GBK"/>
        <charset val="134"/>
      </rPr>
      <t>其他一般公共服务支出</t>
    </r>
  </si>
  <si>
    <t xml:space="preserve">    国家赔偿费用支出</t>
  </si>
  <si>
    <t xml:space="preserve">    其他一般公共服务支出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</si>
  <si>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</si>
  <si>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</si>
  <si>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</si>
  <si>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驻外使领馆（团、处）</t>
  </si>
  <si>
    <t xml:space="preserve">    其他驻外机构支出</t>
  </si>
  <si>
    <t xml:space="preserve">  对外援助</t>
  </si>
  <si>
    <t xml:space="preserve">    援助优惠贷款贴息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</si>
  <si>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</si>
  <si>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</si>
  <si>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</si>
  <si>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</si>
  <si>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</si>
  <si>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</si>
  <si>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</si>
  <si>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</si>
  <si>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</si>
  <si>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</si>
  <si>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</si>
  <si>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</si>
  <si>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</t>
  </si>
  <si>
    <t xml:space="preserve">    对外宣传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</si>
  <si>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</si>
  <si>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</si>
  <si>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</si>
  <si>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</si>
  <si>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</si>
  <si>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</si>
  <si>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</si>
  <si>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</t>
  </si>
  <si>
    <t xml:space="preserve">    其他外交支出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</si>
  <si>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</si>
  <si>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</si>
  <si>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</si>
  <si>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</si>
  <si>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</t>
  </si>
  <si>
    <t xml:space="preserve">    国防科研事业</t>
  </si>
  <si>
    <t xml:space="preserve">  专项工程</t>
  </si>
  <si>
    <t xml:space="preserve">    专项工程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</si>
  <si>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</si>
  <si>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</si>
  <si>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</si>
  <si>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</si>
  <si>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</si>
  <si>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</si>
  <si>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</si>
  <si>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</si>
  <si>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</t>
  </si>
  <si>
    <t xml:space="preserve">    其他国防支出</t>
  </si>
  <si>
    <t xml:space="preserve">  武装警察</t>
  </si>
  <si>
    <t xml:space="preserve">    武装警察部队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</si>
  <si>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</si>
  <si>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</si>
  <si>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</si>
  <si>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</si>
  <si>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</si>
  <si>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</si>
  <si>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</si>
  <si>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</si>
  <si>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</si>
  <si>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</si>
  <si>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</si>
  <si>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“两房”建设</t>
    </r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</si>
  <si>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</si>
  <si>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</si>
  <si>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</si>
  <si>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</si>
  <si>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</si>
  <si>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</si>
  <si>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</si>
  <si>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</si>
  <si>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</si>
  <si>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</si>
  <si>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</si>
  <si>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</si>
  <si>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</si>
  <si>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</si>
  <si>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</si>
  <si>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</si>
  <si>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</si>
  <si>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</si>
  <si>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</si>
  <si>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</si>
  <si>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</si>
  <si>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</si>
  <si>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</si>
  <si>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</si>
  <si>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</si>
  <si>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</si>
  <si>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</si>
  <si>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</si>
  <si>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</si>
  <si>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</si>
  <si>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</si>
  <si>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</si>
  <si>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</si>
  <si>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</t>
  </si>
  <si>
    <t xml:space="preserve">    国家司法救助支出</t>
  </si>
  <si>
    <t xml:space="preserve">    其他公共安全支出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</si>
  <si>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</si>
  <si>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</si>
  <si>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</si>
  <si>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</si>
  <si>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</si>
  <si>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</si>
  <si>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</si>
  <si>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</si>
  <si>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</si>
  <si>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</si>
  <si>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</si>
  <si>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</si>
  <si>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</si>
  <si>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</si>
  <si>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</si>
  <si>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</si>
  <si>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</si>
  <si>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</si>
  <si>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</si>
  <si>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</si>
  <si>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</si>
  <si>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</si>
  <si>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</si>
  <si>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</si>
  <si>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</si>
  <si>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</si>
  <si>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</si>
  <si>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</si>
  <si>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</si>
  <si>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</si>
  <si>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</si>
  <si>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</si>
  <si>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</si>
  <si>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</si>
  <si>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</si>
  <si>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</si>
  <si>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</si>
  <si>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</si>
  <si>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</si>
  <si>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</si>
  <si>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</si>
  <si>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</si>
  <si>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</si>
  <si>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</si>
  <si>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</si>
  <si>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</si>
  <si>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</si>
  <si>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</si>
  <si>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</si>
  <si>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</si>
  <si>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</si>
  <si>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</si>
  <si>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</si>
  <si>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</si>
  <si>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</si>
  <si>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</si>
  <si>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</si>
  <si>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</si>
  <si>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</si>
  <si>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</si>
  <si>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</si>
  <si>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</si>
  <si>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</si>
  <si>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</si>
  <si>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</si>
  <si>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</si>
  <si>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</si>
  <si>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</si>
  <si>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</si>
  <si>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</si>
  <si>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</si>
  <si>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</si>
  <si>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</si>
  <si>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</si>
  <si>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</si>
  <si>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</si>
  <si>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</si>
  <si>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</si>
  <si>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</si>
  <si>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</si>
  <si>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</si>
  <si>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</si>
  <si>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</si>
  <si>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</si>
  <si>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</si>
  <si>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</si>
  <si>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</si>
  <si>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</si>
  <si>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</si>
  <si>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</si>
  <si>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其他科技重大项目</t>
    </r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</si>
  <si>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</si>
  <si>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</si>
  <si>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</si>
  <si>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</si>
  <si>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</si>
  <si>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</si>
  <si>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</si>
  <si>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</si>
  <si>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</si>
  <si>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</si>
  <si>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</si>
  <si>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</si>
  <si>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</si>
  <si>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</si>
  <si>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</si>
  <si>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</si>
  <si>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</si>
  <si>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</si>
  <si>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</si>
  <si>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</si>
  <si>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</si>
  <si>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</si>
  <si>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</si>
  <si>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</si>
  <si>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</si>
  <si>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</si>
  <si>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</si>
  <si>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</si>
  <si>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</si>
  <si>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</si>
  <si>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</si>
  <si>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</si>
  <si>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</si>
  <si>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</si>
  <si>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</si>
  <si>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</si>
  <si>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</si>
  <si>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</si>
  <si>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</si>
  <si>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</si>
  <si>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</si>
  <si>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</si>
  <si>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</t>
  </si>
  <si>
    <t xml:space="preserve">    宣传文化发展专项支出</t>
  </si>
  <si>
    <t xml:space="preserve">    文化产业发展专项支出</t>
  </si>
  <si>
    <t xml:space="preserve">    其他文化旅游体育与传媒支出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</si>
  <si>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</si>
  <si>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</si>
  <si>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</si>
  <si>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</si>
  <si>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</si>
  <si>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</si>
  <si>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</si>
  <si>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</si>
  <si>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</si>
  <si>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</si>
  <si>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</si>
  <si>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</si>
  <si>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</si>
  <si>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</si>
  <si>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</si>
  <si>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</si>
  <si>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</si>
  <si>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</si>
  <si>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</si>
  <si>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</si>
  <si>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</si>
  <si>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</si>
  <si>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</si>
  <si>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</si>
  <si>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</si>
  <si>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</si>
  <si>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</si>
  <si>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</si>
  <si>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</si>
  <si>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</si>
  <si>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</si>
  <si>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</si>
  <si>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</si>
  <si>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</si>
  <si>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</si>
  <si>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</si>
  <si>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</si>
  <si>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</si>
  <si>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</si>
  <si>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</si>
  <si>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</si>
  <si>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</si>
  <si>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</si>
  <si>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</si>
  <si>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</si>
  <si>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</si>
  <si>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</si>
  <si>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</si>
  <si>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</si>
  <si>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</si>
  <si>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</si>
  <si>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</si>
  <si>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</si>
  <si>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</si>
  <si>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</si>
  <si>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</si>
  <si>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</si>
  <si>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</si>
  <si>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军队转业干部安置</t>
    </r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</si>
  <si>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</si>
  <si>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</si>
  <si>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</si>
  <si>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</si>
  <si>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</si>
  <si>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</si>
  <si>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</si>
  <si>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养老服务</t>
    </r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</si>
  <si>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</si>
  <si>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</si>
  <si>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</si>
  <si>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</si>
  <si>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</si>
  <si>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</si>
  <si>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</si>
  <si>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</si>
  <si>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</si>
  <si>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</si>
  <si>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</si>
  <si>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</si>
  <si>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</si>
  <si>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</si>
  <si>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</si>
  <si>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</si>
  <si>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</si>
  <si>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</si>
  <si>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</si>
  <si>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</si>
  <si>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</si>
  <si>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</si>
  <si>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</si>
  <si>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</si>
  <si>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</si>
  <si>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</si>
  <si>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</si>
  <si>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</si>
  <si>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</si>
  <si>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</si>
  <si>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</si>
  <si>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</si>
  <si>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</si>
  <si>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拥军优属</t>
    </r>
  </si>
  <si>
    <t xml:space="preserve">    军供保障</t>
  </si>
  <si>
    <t xml:space="preserve">    信息化建设  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</si>
  <si>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</si>
  <si>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</si>
  <si>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</si>
  <si>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</si>
  <si>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</t>
  </si>
  <si>
    <t xml:space="preserve">    其他社会保障和就业支出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</si>
  <si>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</si>
  <si>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</si>
  <si>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</si>
  <si>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</si>
  <si>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</si>
  <si>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</si>
  <si>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</si>
  <si>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</si>
  <si>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</si>
  <si>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</si>
  <si>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</si>
  <si>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</si>
  <si>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</si>
  <si>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</si>
  <si>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康复医院</t>
    </r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</si>
  <si>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</si>
  <si>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</si>
  <si>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</si>
  <si>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</si>
  <si>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</si>
  <si>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</si>
  <si>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</si>
  <si>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</si>
  <si>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</si>
  <si>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</si>
  <si>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</si>
  <si>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</si>
  <si>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</si>
  <si>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</si>
  <si>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</si>
  <si>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</si>
  <si>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</si>
  <si>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</si>
  <si>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</si>
  <si>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</si>
  <si>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</si>
  <si>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</si>
  <si>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</si>
  <si>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</si>
  <si>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</si>
  <si>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</si>
  <si>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</si>
  <si>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</si>
  <si>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</si>
  <si>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</si>
  <si>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</si>
  <si>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</si>
  <si>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</si>
  <si>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</si>
  <si>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</si>
  <si>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</si>
  <si>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</si>
  <si>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</si>
  <si>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</si>
  <si>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</si>
  <si>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</si>
  <si>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医疗保险管理事务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</si>
  <si>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 </t>
    </r>
    <r>
      <rPr>
        <sz val="11"/>
        <rFont val="方正仿宋_GBK"/>
        <charset val="134"/>
      </rPr>
      <t>行政运行</t>
    </r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</si>
  <si>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 </t>
    </r>
    <r>
      <rPr>
        <sz val="11"/>
        <rFont val="方正仿宋_GBK"/>
        <charset val="134"/>
      </rPr>
      <t>一般行政管理事务</t>
    </r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</si>
  <si>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 </t>
    </r>
    <r>
      <rPr>
        <sz val="11"/>
        <rFont val="方正仿宋_GBK"/>
        <charset val="134"/>
      </rPr>
      <t>机关服务</t>
    </r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</si>
  <si>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 </t>
    </r>
    <r>
      <rPr>
        <sz val="11"/>
        <rFont val="方正仿宋_GBK"/>
        <charset val="134"/>
      </rPr>
      <t>信息化建设</t>
    </r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</si>
  <si>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 </t>
    </r>
    <r>
      <rPr>
        <sz val="11"/>
        <rFont val="方正仿宋_GBK"/>
        <charset val="134"/>
      </rPr>
      <t>医疗保障政策管理</t>
    </r>
  </si>
  <si>
    <t xml:space="preserve">     医疗保障经办事务</t>
  </si>
  <si>
    <t xml:space="preserve">     事业运行</t>
  </si>
  <si>
    <t xml:space="preserve">     其他医疗保障管理事务支出</t>
  </si>
  <si>
    <t xml:space="preserve">  老龄卫生健康事务</t>
  </si>
  <si>
    <t xml:space="preserve">     老龄卫生健康事务</t>
  </si>
  <si>
    <t xml:space="preserve">  中医药事务</t>
  </si>
  <si>
    <t xml:space="preserve">     行政运行</t>
  </si>
  <si>
    <t xml:space="preserve">     一般行政管理事务</t>
  </si>
  <si>
    <t xml:space="preserve">     机关服务</t>
  </si>
  <si>
    <t xml:space="preserve">     中医（民族医）药专项</t>
  </si>
  <si>
    <t xml:space="preserve">     其他中医药事务支出</t>
  </si>
  <si>
    <t xml:space="preserve">  疾病预防控制事务</t>
  </si>
  <si>
    <t xml:space="preserve">     其他疾病预防控制事务</t>
  </si>
  <si>
    <t xml:space="preserve">  其他卫生健康支出</t>
  </si>
  <si>
    <r>
      <rPr>
        <sz val="11"/>
        <rFont val="方正仿宋_GBK"/>
        <charset val="134"/>
      </rPr>
      <t xml:space="preserve">    </t>
    </r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>其他卫生健康支出</t>
    </r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</si>
  <si>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</si>
  <si>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</si>
  <si>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</si>
  <si>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</si>
  <si>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</si>
  <si>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</si>
  <si>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</si>
  <si>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</si>
  <si>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</si>
  <si>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</si>
  <si>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</si>
  <si>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</si>
  <si>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</si>
  <si>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</si>
  <si>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</si>
  <si>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</si>
  <si>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</si>
  <si>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</si>
  <si>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</si>
  <si>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</si>
  <si>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</si>
  <si>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</si>
  <si>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</si>
  <si>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</si>
  <si>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</si>
  <si>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</si>
  <si>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</si>
  <si>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</si>
  <si>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</si>
  <si>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</si>
  <si>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</si>
  <si>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</si>
  <si>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</si>
  <si>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</si>
  <si>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</si>
  <si>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</si>
  <si>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</si>
  <si>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</si>
  <si>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</si>
  <si>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</si>
  <si>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</si>
  <si>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</si>
  <si>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</si>
  <si>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</si>
  <si>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</si>
  <si>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</si>
  <si>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</t>
  </si>
  <si>
    <t xml:space="preserve">    已垦草原退耕还草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</si>
  <si>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</si>
  <si>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</si>
  <si>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</si>
  <si>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</si>
  <si>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</si>
  <si>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</si>
  <si>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</si>
  <si>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</si>
  <si>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</t>
  </si>
  <si>
    <t xml:space="preserve">    可再生能源</t>
  </si>
  <si>
    <t xml:space="preserve">  循环经济</t>
  </si>
  <si>
    <t xml:space="preserve">    循环经济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</si>
  <si>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</si>
  <si>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</si>
  <si>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</si>
  <si>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</si>
  <si>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</si>
  <si>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</si>
  <si>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</t>
  </si>
  <si>
    <t xml:space="preserve">    其他节能环保支出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</si>
  <si>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</si>
  <si>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</si>
  <si>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</si>
  <si>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</si>
  <si>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</si>
  <si>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</si>
  <si>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</si>
  <si>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</si>
  <si>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</si>
  <si>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</si>
  <si>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</si>
  <si>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</si>
  <si>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</si>
  <si>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</si>
  <si>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</si>
  <si>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</si>
  <si>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</si>
  <si>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</si>
  <si>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</si>
  <si>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</si>
  <si>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</si>
  <si>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</si>
  <si>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</si>
  <si>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</si>
  <si>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</si>
  <si>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</si>
  <si>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</si>
  <si>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</si>
  <si>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</si>
  <si>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</si>
  <si>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</si>
  <si>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</si>
  <si>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</si>
  <si>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</si>
  <si>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</si>
  <si>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</si>
  <si>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</si>
  <si>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</si>
  <si>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</si>
  <si>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农田建设</t>
    </r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</si>
  <si>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</si>
  <si>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</si>
  <si>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</si>
  <si>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</si>
  <si>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</si>
  <si>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</si>
  <si>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</si>
  <si>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</si>
  <si>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</si>
  <si>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</si>
  <si>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</si>
  <si>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</si>
  <si>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</si>
  <si>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</si>
  <si>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</si>
  <si>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</si>
  <si>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</si>
  <si>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</si>
  <si>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退耕还林还草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</si>
  <si>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</si>
  <si>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</si>
  <si>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</si>
  <si>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</si>
  <si>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</si>
  <si>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</si>
  <si>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</si>
  <si>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</si>
  <si>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</si>
  <si>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</si>
  <si>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</si>
  <si>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</si>
  <si>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</si>
  <si>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</si>
  <si>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</si>
  <si>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</si>
  <si>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</si>
  <si>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</si>
  <si>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</si>
  <si>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</si>
  <si>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</si>
  <si>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农村供水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</si>
  <si>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南水北调工程建设</t>
    </r>
  </si>
  <si>
    <r>
      <rPr>
        <sz val="11"/>
        <rFont val="方正仿宋_GBK"/>
        <charset val="134"/>
      </rPr>
      <t xml:space="preserve">    </t>
    </r>
    <r>
      <rPr>
        <sz val="11"/>
        <rFont val="方正仿宋_GBK"/>
        <charset val="134"/>
      </rPr>
      <t>南水北调工程管理</t>
    </r>
  </si>
  <si>
    <t xml:space="preserve">    其他水利支出</t>
  </si>
  <si>
    <t xml:space="preserve">  巩固脱贫攻坚成果衔接乡村振兴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</si>
  <si>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</si>
  <si>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</si>
  <si>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</si>
  <si>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</si>
  <si>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</si>
  <si>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其他巩固脱贫攻坚成果衔接乡村振兴支出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</si>
  <si>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</si>
  <si>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</si>
  <si>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</si>
  <si>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</si>
  <si>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</si>
  <si>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</si>
  <si>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</si>
  <si>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</si>
  <si>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</si>
  <si>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</si>
  <si>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</si>
  <si>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</si>
  <si>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</si>
  <si>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</si>
  <si>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</si>
  <si>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</si>
  <si>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</t>
  </si>
  <si>
    <t xml:space="preserve">    化解其他公益性乡村债务支出</t>
  </si>
  <si>
    <t xml:space="preserve">    其他农林水支出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</si>
  <si>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</si>
  <si>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</si>
  <si>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</si>
  <si>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</si>
  <si>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</si>
  <si>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</si>
  <si>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</si>
  <si>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</si>
  <si>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</si>
  <si>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</si>
  <si>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</si>
  <si>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</si>
  <si>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</si>
  <si>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</si>
  <si>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</si>
  <si>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</si>
  <si>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</si>
  <si>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</si>
  <si>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</si>
  <si>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</si>
  <si>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</si>
  <si>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</si>
  <si>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</si>
  <si>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</si>
  <si>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</si>
  <si>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</si>
  <si>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</si>
  <si>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</si>
  <si>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</si>
  <si>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</si>
  <si>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</si>
  <si>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</si>
  <si>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</si>
  <si>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</si>
  <si>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</si>
  <si>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</si>
  <si>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</si>
  <si>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 车辆购置税用于公路等基础设施建设支出</t>
  </si>
  <si>
    <t xml:space="preserve">     车辆购置税用于农村公路建设支出</t>
  </si>
  <si>
    <t xml:space="preserve">     车辆购置税用于老旧汽车报废更新补贴支出</t>
  </si>
  <si>
    <t xml:space="preserve">     车辆购置税其他支出</t>
  </si>
  <si>
    <t xml:space="preserve">  其他交通运输支出</t>
  </si>
  <si>
    <t xml:space="preserve">    公共交通运营补助</t>
  </si>
  <si>
    <t xml:space="preserve">    其他交通运输支出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</si>
  <si>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</si>
  <si>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</si>
  <si>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</si>
  <si>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</si>
  <si>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</si>
  <si>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</si>
  <si>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</si>
  <si>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</si>
  <si>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</si>
  <si>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</si>
  <si>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</si>
  <si>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</si>
  <si>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</si>
  <si>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</si>
  <si>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</si>
  <si>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</si>
  <si>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</si>
  <si>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</si>
  <si>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</si>
  <si>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</si>
  <si>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</si>
  <si>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</si>
  <si>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</si>
  <si>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</si>
  <si>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</si>
  <si>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</si>
  <si>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</si>
  <si>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</si>
  <si>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</si>
  <si>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</si>
  <si>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</si>
  <si>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</si>
  <si>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</si>
  <si>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</si>
  <si>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</si>
  <si>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</si>
  <si>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</si>
  <si>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</si>
  <si>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</si>
  <si>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</si>
  <si>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</si>
  <si>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</si>
  <si>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</si>
  <si>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</si>
  <si>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</si>
  <si>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</si>
  <si>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</si>
  <si>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</si>
  <si>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</si>
  <si>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</si>
  <si>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</si>
  <si>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</si>
  <si>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</si>
  <si>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</t>
  </si>
  <si>
    <t xml:space="preserve">    服务业基础设施建设</t>
  </si>
  <si>
    <t xml:space="preserve">    其他商业服务业等支出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</si>
  <si>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</si>
  <si>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</si>
  <si>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</si>
  <si>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</si>
  <si>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</si>
  <si>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</si>
  <si>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</si>
  <si>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</si>
  <si>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</si>
  <si>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</si>
  <si>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</si>
  <si>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</si>
  <si>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</si>
  <si>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</si>
  <si>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</si>
  <si>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利息费用补贴支出</t>
    </r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</si>
  <si>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</si>
  <si>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</si>
  <si>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</si>
  <si>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</si>
  <si>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</si>
  <si>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</si>
  <si>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</t>
  </si>
  <si>
    <t xml:space="preserve">    重点企业贷款贴息</t>
  </si>
  <si>
    <t xml:space="preserve">    其他金融支出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</si>
  <si>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</si>
  <si>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</si>
  <si>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</si>
  <si>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</si>
  <si>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</si>
  <si>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</si>
  <si>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</si>
  <si>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</si>
  <si>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</si>
  <si>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</si>
  <si>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</si>
  <si>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</si>
  <si>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</si>
  <si>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</si>
  <si>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</si>
  <si>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</si>
  <si>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</si>
  <si>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</si>
  <si>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</si>
  <si>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地质勘查基金（周转金）支出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</si>
  <si>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海域与海岛管理</t>
    </r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</si>
  <si>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</si>
  <si>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</si>
  <si>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</si>
  <si>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</si>
  <si>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</si>
  <si>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</si>
  <si>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</si>
  <si>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</si>
  <si>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</si>
  <si>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</si>
  <si>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</si>
  <si>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</si>
  <si>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</si>
  <si>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</si>
  <si>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</si>
  <si>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</si>
  <si>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</si>
  <si>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</si>
  <si>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</si>
  <si>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</si>
  <si>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</si>
  <si>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</si>
  <si>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</si>
  <si>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</si>
  <si>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</si>
  <si>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</si>
  <si>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</si>
  <si>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</si>
  <si>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</si>
  <si>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</si>
  <si>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</si>
  <si>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</si>
  <si>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老旧小区改造</t>
    </r>
  </si>
  <si>
    <r>
      <rPr>
        <sz val="11"/>
        <rFont val="方正仿宋_GBK"/>
        <charset val="134"/>
      </rPr>
      <t xml:space="preserve"> </t>
    </r>
    <r>
      <rPr>
        <sz val="11"/>
        <rFont val="方正仿宋_GBK"/>
        <charset val="134"/>
      </rPr>
      <t xml:space="preserve">   </t>
    </r>
    <r>
      <rPr>
        <sz val="11"/>
        <rFont val="方正仿宋_GBK"/>
        <charset val="134"/>
      </rPr>
      <t>住房租赁市场发展</t>
    </r>
  </si>
  <si>
    <t xml:space="preserve">    保障性租赁住房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</si>
  <si>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</si>
  <si>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</si>
  <si>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</si>
  <si>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</si>
  <si>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</si>
  <si>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</si>
  <si>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</si>
  <si>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</si>
  <si>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</si>
  <si>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</si>
  <si>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</si>
  <si>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</si>
  <si>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</si>
  <si>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</si>
  <si>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</si>
  <si>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</si>
  <si>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</si>
  <si>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</si>
  <si>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</si>
  <si>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</si>
  <si>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</si>
  <si>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</si>
  <si>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</si>
  <si>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</si>
  <si>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</si>
  <si>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天然铀储备</t>
  </si>
  <si>
    <t xml:space="preserve">    煤炭储备</t>
  </si>
  <si>
    <t xml:space="preserve">    成品油储备</t>
  </si>
  <si>
    <t xml:space="preserve">    天然气储备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</si>
  <si>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</si>
  <si>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</si>
  <si>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</si>
  <si>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</si>
  <si>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</si>
  <si>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</si>
  <si>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</si>
  <si>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</si>
  <si>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</si>
  <si>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</si>
  <si>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</si>
  <si>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</si>
  <si>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</si>
  <si>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</si>
  <si>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</si>
  <si>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</si>
  <si>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</si>
  <si>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</si>
  <si>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</si>
  <si>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</si>
  <si>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r>
      <rPr>
        <b/>
        <sz val="11"/>
        <rFont val="方正仿宋_GBK"/>
        <charset val="134"/>
      </rPr>
      <t>二十一、</t>
    </r>
    <r>
      <rPr>
        <b/>
        <sz val="11"/>
        <rFont val="方正仿宋_GBK"/>
        <charset val="134"/>
      </rPr>
      <t>灾害防治及应急管理支出</t>
    </r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</si>
  <si>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</si>
  <si>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</si>
  <si>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</si>
  <si>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</si>
  <si>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</si>
  <si>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</si>
  <si>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</si>
  <si>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</si>
  <si>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</si>
  <si>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</si>
  <si>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</si>
  <si>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</si>
  <si>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</si>
  <si>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</si>
  <si>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r>
      <rPr>
        <b/>
        <sz val="11"/>
        <rFont val="方正仿宋_GBK"/>
        <charset val="134"/>
      </rPr>
      <t xml:space="preserve"> </t>
    </r>
    <r>
      <rPr>
        <b/>
        <sz val="11"/>
        <rFont val="方正仿宋_GBK"/>
        <charset val="134"/>
      </rPr>
      <t xml:space="preserve"> </t>
    </r>
    <r>
      <rPr>
        <b/>
        <sz val="11"/>
        <rFont val="方正仿宋_GBK"/>
        <charset val="134"/>
      </rPr>
      <t>地震事务</t>
    </r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</si>
  <si>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</si>
  <si>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</si>
  <si>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</si>
  <si>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</si>
  <si>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</si>
  <si>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</si>
  <si>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</si>
  <si>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</si>
  <si>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</si>
  <si>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</si>
  <si>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</si>
  <si>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</si>
  <si>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</si>
  <si>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</si>
  <si>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</si>
  <si>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</si>
  <si>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</si>
  <si>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其他灾害防治及应急管理支出</t>
  </si>
  <si>
    <t>22999</t>
  </si>
  <si>
    <t>2299999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</si>
  <si>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</si>
  <si>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</si>
  <si>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</si>
  <si>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</si>
  <si>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</si>
  <si>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</si>
  <si>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</si>
  <si>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</si>
  <si>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</si>
  <si>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</si>
  <si>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</si>
  <si>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</si>
  <si>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</si>
  <si>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</si>
  <si>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表六</t>
  </si>
  <si>
    <r>
      <rPr>
        <b/>
        <sz val="18"/>
        <rFont val="Times New Roman"/>
        <family val="1"/>
      </rPr>
      <t>2023</t>
    </r>
    <r>
      <rPr>
        <b/>
        <sz val="18"/>
        <rFont val="方正小标宋_GBK"/>
        <charset val="134"/>
      </rPr>
      <t>年南江县本级一般公共预算收支执行平衡表</t>
    </r>
  </si>
  <si>
    <t xml:space="preserve">  补助下级支出</t>
  </si>
  <si>
    <t xml:space="preserve">    返还性支出</t>
  </si>
  <si>
    <t xml:space="preserve">    一般性转移支付支出</t>
  </si>
  <si>
    <t xml:space="preserve">    专项转移支付支出</t>
  </si>
  <si>
    <t xml:space="preserve">  上解收入</t>
  </si>
  <si>
    <t xml:space="preserve">    体制上解收入</t>
  </si>
  <si>
    <t xml:space="preserve">    专项上解收入</t>
  </si>
  <si>
    <t>表七</t>
  </si>
  <si>
    <r>
      <rPr>
        <b/>
        <sz val="18"/>
        <color rgb="FF000000"/>
        <rFont val="Times New Roman"/>
        <family val="1"/>
      </rPr>
      <t>2023</t>
    </r>
    <r>
      <rPr>
        <b/>
        <sz val="18"/>
        <color indexed="8"/>
        <rFont val="方正书宋_GBK"/>
        <charset val="134"/>
      </rPr>
      <t>年南江县本级一般公共预算经济分类科目支出执行表</t>
    </r>
  </si>
  <si>
    <t>单位：万元</t>
  </si>
  <si>
    <t>年初预算数</t>
  </si>
  <si>
    <t>调整预算数</t>
  </si>
  <si>
    <t>一、机关工资福利支出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</si>
  <si>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</si>
  <si>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</si>
  <si>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</si>
  <si>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</si>
  <si>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</si>
  <si>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</si>
  <si>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</si>
  <si>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</si>
  <si>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</si>
  <si>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</si>
  <si>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</si>
  <si>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</si>
  <si>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</si>
  <si>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</si>
  <si>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</si>
  <si>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三、机关资本性支出（一）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</si>
  <si>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</si>
  <si>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</si>
  <si>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</si>
  <si>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</si>
  <si>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</si>
  <si>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</si>
  <si>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</si>
  <si>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四、机关资本性支出（二）</t>
  </si>
  <si>
    <t>五、对事业单位经常性补助</t>
  </si>
  <si>
    <t xml:space="preserve">  工资福利支出</t>
  </si>
  <si>
    <t xml:space="preserve">  商品和服务支出</t>
  </si>
  <si>
    <t xml:space="preserve">  其他对事业单位补助</t>
  </si>
  <si>
    <t>六、对事业单位资本性补助</t>
  </si>
  <si>
    <t xml:space="preserve">  资本性支出（一）</t>
  </si>
  <si>
    <t xml:space="preserve">  资本性支出（二）</t>
  </si>
  <si>
    <t>七、对企业补助</t>
  </si>
  <si>
    <t xml:space="preserve">  费用补贴</t>
  </si>
  <si>
    <t xml:space="preserve">  利息补贴</t>
  </si>
  <si>
    <t xml:space="preserve">  其他对企业补助</t>
  </si>
  <si>
    <t>八、对企业资本性支出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</si>
  <si>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</si>
  <si>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</si>
  <si>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</si>
  <si>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</si>
  <si>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九、对个人和家庭的补助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</si>
  <si>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</si>
  <si>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</si>
  <si>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</si>
  <si>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</si>
  <si>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其他对个人和家庭的补助</t>
  </si>
  <si>
    <t>十、对社会保障基金补助</t>
  </si>
  <si>
    <t xml:space="preserve">  对社会保险基金补助</t>
  </si>
  <si>
    <t xml:space="preserve">  对机关事业单位职业年金的补助</t>
  </si>
  <si>
    <t>十一、债务利息及费用支出</t>
  </si>
  <si>
    <t xml:space="preserve">  国内债务付息</t>
  </si>
  <si>
    <t xml:space="preserve">  国内债务发行费用</t>
  </si>
  <si>
    <t>十二、预备费及预留</t>
  </si>
  <si>
    <t xml:space="preserve">  预备费</t>
  </si>
  <si>
    <t xml:space="preserve">  预留</t>
  </si>
  <si>
    <t>十三、其他支出</t>
  </si>
  <si>
    <t xml:space="preserve">  国家赔偿费用支出</t>
  </si>
  <si>
    <t xml:space="preserve">  资本性赠与</t>
  </si>
  <si>
    <r>
      <rPr>
        <sz val="11"/>
        <rFont val="方正仿宋_GBK"/>
        <charset val="134"/>
      </rPr>
      <t xml:space="preserve"> </t>
    </r>
    <r>
      <rPr>
        <sz val="8"/>
        <rFont val="方正仿宋_GBK"/>
        <charset val="134"/>
      </rPr>
      <t xml:space="preserve"> </t>
    </r>
    <r>
      <rPr>
        <sz val="11"/>
        <rFont val="方正仿宋_GBK"/>
        <charset val="134"/>
      </rPr>
      <t>对民间非营利性组织和群众性自治组织补贴</t>
    </r>
  </si>
  <si>
    <t>合  计</t>
  </si>
  <si>
    <t>表八</t>
  </si>
  <si>
    <r>
      <rPr>
        <b/>
        <sz val="18"/>
        <color rgb="FF000000"/>
        <rFont val="Times New Roman"/>
        <family val="1"/>
      </rPr>
      <t>2023</t>
    </r>
    <r>
      <rPr>
        <b/>
        <sz val="18"/>
        <color indexed="8"/>
        <rFont val="宋体"/>
        <family val="3"/>
        <charset val="134"/>
      </rPr>
      <t>年南江县本级一般公共预算经济分类科目基本支出执行表</t>
    </r>
  </si>
  <si>
    <t>表九</t>
  </si>
  <si>
    <r>
      <rPr>
        <b/>
        <sz val="18"/>
        <color theme="1"/>
        <rFont val="Times New Roman"/>
        <family val="1"/>
      </rPr>
      <t>2023</t>
    </r>
    <r>
      <rPr>
        <b/>
        <sz val="18"/>
        <color indexed="8"/>
        <rFont val="方正书宋_GBK"/>
        <charset val="134"/>
      </rPr>
      <t>年省对南江县一般公共预算转移支付执行表</t>
    </r>
  </si>
  <si>
    <t>一、返还性收入</t>
  </si>
  <si>
    <t xml:space="preserve">    所得税基数返还收入</t>
  </si>
  <si>
    <t xml:space="preserve">    成品油价格和税费改革税收返还收入</t>
  </si>
  <si>
    <t xml:space="preserve">    增值税税收返还收入 </t>
  </si>
  <si>
    <t xml:space="preserve">    消费税税收返还收入 </t>
  </si>
  <si>
    <t xml:space="preserve">    增值税五五分享税收返还收入</t>
  </si>
  <si>
    <t xml:space="preserve">    其他税收返还收入</t>
  </si>
  <si>
    <t>二、一般性转移支付收入</t>
  </si>
  <si>
    <t xml:space="preserve">    体制补助收入</t>
  </si>
  <si>
    <t xml:space="preserve">    均衡性转移支付收入</t>
  </si>
  <si>
    <t xml:space="preserve"> 县级基本财力保障机制奖补资金收入</t>
  </si>
  <si>
    <t xml:space="preserve"> 结算补助收入</t>
  </si>
  <si>
    <t xml:space="preserve"> 资源枯竭型城市转移支付补助收入</t>
  </si>
  <si>
    <t xml:space="preserve"> 企业事业单位划转补助收入</t>
  </si>
  <si>
    <t xml:space="preserve"> 产粮（油）大县奖励资金收入</t>
  </si>
  <si>
    <t xml:space="preserve"> 重点生态功能区转移支付收入</t>
  </si>
  <si>
    <t xml:space="preserve"> 固定数额补助收入</t>
  </si>
  <si>
    <t xml:space="preserve"> 革命老区转移支付收入</t>
  </si>
  <si>
    <t xml:space="preserve"> 巩固脱贫攻坚成果衔接乡村振兴转移支付收入</t>
  </si>
  <si>
    <t xml:space="preserve"> 一般公共服务共同财政事权转移支付收入</t>
  </si>
  <si>
    <t xml:space="preserve"> 国防共同财政事权转移支付收入</t>
  </si>
  <si>
    <t xml:space="preserve"> 公共安全共同财政事权转移支付收入</t>
  </si>
  <si>
    <t xml:space="preserve"> 教育共同财政事权转移支付收入</t>
  </si>
  <si>
    <t xml:space="preserve"> 科学技术共同财政事权转移支付收入</t>
  </si>
  <si>
    <t xml:space="preserve"> 文化旅游体育与传媒共同财政事权转移支付收入</t>
  </si>
  <si>
    <t xml:space="preserve"> 社会保障和就业共同财政事权转移支付收入</t>
  </si>
  <si>
    <t xml:space="preserve"> 医疗卫生共同财政事权转移支付收入</t>
  </si>
  <si>
    <t xml:space="preserve"> 节能环保共同财政事权转移支付收入</t>
  </si>
  <si>
    <t xml:space="preserve"> 城乡社区共同财政事权转移支付收入</t>
  </si>
  <si>
    <t xml:space="preserve"> 农林水共同财政事权转移支付收入</t>
  </si>
  <si>
    <t xml:space="preserve"> 交通运输共同财政事权转移支付收入</t>
  </si>
  <si>
    <t xml:space="preserve"> 资源勘探信息等共同财政事权转移支付收入</t>
  </si>
  <si>
    <t xml:space="preserve"> 商业服务业等共同财政事权转移支付收入</t>
  </si>
  <si>
    <t xml:space="preserve"> 金融共同财政事权转移支付收入</t>
  </si>
  <si>
    <t xml:space="preserve"> 自然资源海洋气象等共同财政事权转移支付收入</t>
  </si>
  <si>
    <t xml:space="preserve"> 住房保障共同财政事权转移支付收入</t>
  </si>
  <si>
    <t xml:space="preserve"> 粮油物资储备共同财政事权转移支付收入</t>
  </si>
  <si>
    <t xml:space="preserve"> 灾害防治及应急管理共同财政事权转移支付收入</t>
  </si>
  <si>
    <t xml:space="preserve"> 其他共同财政事权转移支付收入</t>
  </si>
  <si>
    <t xml:space="preserve"> 增值税留抵退税转移支付收入</t>
  </si>
  <si>
    <t xml:space="preserve"> 减税降费转移支付收入</t>
  </si>
  <si>
    <t xml:space="preserve"> 补充县区财力转移支付收入</t>
  </si>
  <si>
    <t xml:space="preserve"> 其他一般性转移支付收入</t>
  </si>
  <si>
    <t>三、专项转移支付收入</t>
  </si>
  <si>
    <t>一般公共服务</t>
  </si>
  <si>
    <t xml:space="preserve"> 外交</t>
  </si>
  <si>
    <t xml:space="preserve"> 国防</t>
  </si>
  <si>
    <t xml:space="preserve"> 公共安全</t>
  </si>
  <si>
    <t xml:space="preserve"> 教育</t>
  </si>
  <si>
    <t xml:space="preserve"> 科学技术</t>
  </si>
  <si>
    <t xml:space="preserve"> 文化旅游体育与传媒</t>
  </si>
  <si>
    <t xml:space="preserve"> 社会保障和就业</t>
  </si>
  <si>
    <t xml:space="preserve"> 卫生健康</t>
  </si>
  <si>
    <t xml:space="preserve"> 节能环保</t>
  </si>
  <si>
    <t xml:space="preserve"> 城乡社区</t>
  </si>
  <si>
    <t xml:space="preserve"> 农林水</t>
  </si>
  <si>
    <t xml:space="preserve"> 交通运输</t>
  </si>
  <si>
    <t xml:space="preserve"> 资源勘探信息等</t>
  </si>
  <si>
    <t xml:space="preserve"> 金融</t>
  </si>
  <si>
    <t xml:space="preserve"> 自然资源海洋气象等</t>
  </si>
  <si>
    <t xml:space="preserve"> 住房保障</t>
  </si>
  <si>
    <t xml:space="preserve"> 粮油物资储备</t>
  </si>
  <si>
    <t xml:space="preserve"> 灾害防治及应急管理</t>
  </si>
  <si>
    <t xml:space="preserve"> 其他收入</t>
  </si>
  <si>
    <t>表十</t>
  </si>
  <si>
    <r>
      <rPr>
        <b/>
        <sz val="18"/>
        <color theme="1"/>
        <rFont val="Times New Roman"/>
        <family val="1"/>
      </rPr>
      <t>2023</t>
    </r>
    <r>
      <rPr>
        <b/>
        <sz val="18"/>
        <color indexed="8"/>
        <rFont val="宋体"/>
        <family val="3"/>
        <charset val="134"/>
      </rPr>
      <t>年县对扩权镇一般公共预算转移支付执行表</t>
    </r>
  </si>
  <si>
    <t>一、返还性支出</t>
  </si>
  <si>
    <t xml:space="preserve">    所得税基数返还支出</t>
  </si>
  <si>
    <t xml:space="preserve">    成品油价格和税费改革税收返还支出</t>
  </si>
  <si>
    <t xml:space="preserve">    增值税税收返还支出</t>
  </si>
  <si>
    <t xml:space="preserve">    消费税税收返还支出 </t>
  </si>
  <si>
    <t xml:space="preserve">    增值税五五分享税收返还支出</t>
  </si>
  <si>
    <t xml:space="preserve">    其他税收返还支出</t>
  </si>
  <si>
    <t>二、一般性转移支付支出</t>
  </si>
  <si>
    <t xml:space="preserve">    体制补助支出</t>
  </si>
  <si>
    <t xml:space="preserve">    均衡性转移支付支出</t>
  </si>
  <si>
    <t xml:space="preserve"> 县级基本财力保障机制奖补资金支出</t>
  </si>
  <si>
    <t xml:space="preserve"> 结算补助支出</t>
  </si>
  <si>
    <t xml:space="preserve"> 资源枯竭型城市转移支付补助支出</t>
  </si>
  <si>
    <t xml:space="preserve"> 企业事业单位划转补助支出</t>
  </si>
  <si>
    <t xml:space="preserve"> 产粮（油）大县奖励资金支出</t>
  </si>
  <si>
    <t xml:space="preserve"> 重点生态功能区转移支付支出</t>
  </si>
  <si>
    <t xml:space="preserve"> 固定数额补助支出</t>
  </si>
  <si>
    <t xml:space="preserve"> 革命老区转移支付支出</t>
  </si>
  <si>
    <t xml:space="preserve"> 巩固脱贫攻坚成果衔接乡村振兴转移支付支出</t>
  </si>
  <si>
    <t xml:space="preserve"> 一般公共服务共同财政事权转移支付支出</t>
  </si>
  <si>
    <t xml:space="preserve"> 国防共同财政事权转移支付支出</t>
  </si>
  <si>
    <t xml:space="preserve"> 公共安全共同财政事权转移支付支出</t>
  </si>
  <si>
    <t xml:space="preserve"> 教育共同财政事权转移支付支出</t>
  </si>
  <si>
    <t xml:space="preserve"> 科学技术共同财政事权转移支付支出</t>
  </si>
  <si>
    <t xml:space="preserve"> 文化旅游体育与传媒共同财政事权转移支付支出</t>
  </si>
  <si>
    <t xml:space="preserve"> 社会保障和就业共同财政事权转移支付支出</t>
  </si>
  <si>
    <t xml:space="preserve"> 医疗卫生共同财政事权转移支付支出</t>
  </si>
  <si>
    <t xml:space="preserve"> 节能环保共同财政事权转移支付支出</t>
  </si>
  <si>
    <t xml:space="preserve"> 城乡社区共同财政事权转移支付支出</t>
  </si>
  <si>
    <t xml:space="preserve"> 农林水共同财政事权转移支付支出</t>
  </si>
  <si>
    <t xml:space="preserve"> 交通运输共同财政事权转移支付支出</t>
  </si>
  <si>
    <t xml:space="preserve"> 资源勘探信息等共同财政事权转移支付支出</t>
  </si>
  <si>
    <t xml:space="preserve"> 商业服务业等共同财政事权转移支付支出</t>
  </si>
  <si>
    <t xml:space="preserve"> 金融共同财政事权转移支付支出</t>
  </si>
  <si>
    <t xml:space="preserve"> 自然资源海洋气象等共同财政事权转移支付支出</t>
  </si>
  <si>
    <t xml:space="preserve"> 住房保障共同财政事权转移支付支出</t>
  </si>
  <si>
    <t xml:space="preserve"> 粮油物资储备共同财政事权转移支付支出</t>
  </si>
  <si>
    <t xml:space="preserve"> 灾害防治及应急管理共同财政事权转移支付支出</t>
  </si>
  <si>
    <t xml:space="preserve"> 其他共同财政事权转移支付支出</t>
  </si>
  <si>
    <t xml:space="preserve"> 增值税留抵退税转移支付支出</t>
  </si>
  <si>
    <t xml:space="preserve"> 减税降费转移支付支出</t>
  </si>
  <si>
    <t xml:space="preserve"> 补充县区财力转移支付支出</t>
  </si>
  <si>
    <t xml:space="preserve"> 其他一般性转移支付支出</t>
  </si>
  <si>
    <t>三、专项转移支付支出</t>
  </si>
  <si>
    <t xml:space="preserve"> 其他支出</t>
  </si>
  <si>
    <t>表十一</t>
  </si>
  <si>
    <r>
      <rPr>
        <b/>
        <sz val="18"/>
        <color rgb="FF000000"/>
        <rFont val="Times New Roman"/>
        <family val="1"/>
      </rPr>
      <t>2023</t>
    </r>
    <r>
      <rPr>
        <b/>
        <sz val="18"/>
        <color indexed="8"/>
        <rFont val="宋体"/>
        <family val="3"/>
        <charset val="134"/>
      </rPr>
      <t>年南江县预算内基本建设支出执行表</t>
    </r>
  </si>
  <si>
    <t>项  目</t>
  </si>
  <si>
    <t>预算数</t>
  </si>
  <si>
    <t>南江河右岸南江县下两镇防洪治理工程项目</t>
  </si>
  <si>
    <t>南江县沙溪坝片区老旧小区改造配套基础设施项目</t>
  </si>
  <si>
    <t>省级促进粮油产业高质量发展项目</t>
  </si>
  <si>
    <t>煤矿安全改造项目</t>
  </si>
  <si>
    <t>涉改乡镇干部周转房建设项目</t>
  </si>
  <si>
    <t>高标准农田建设项目</t>
  </si>
  <si>
    <t>以工代赈项目</t>
  </si>
  <si>
    <t>朝阳路至老矿务局沟老旧小区改造配套基础设施项目</t>
  </si>
  <si>
    <t>城西片区城市燃气管道等老化更新改造项目</t>
  </si>
  <si>
    <t>表十二</t>
  </si>
  <si>
    <r>
      <rPr>
        <b/>
        <sz val="18"/>
        <rFont val="Times New Roman"/>
        <family val="1"/>
      </rPr>
      <t>2024</t>
    </r>
    <r>
      <rPr>
        <b/>
        <sz val="18"/>
        <rFont val="方正小标宋_GBK"/>
        <charset val="134"/>
      </rPr>
      <t>年南江县地方一般公共预算收入预算表（草案）</t>
    </r>
  </si>
  <si>
    <t>上年执行数</t>
  </si>
  <si>
    <t>增长</t>
  </si>
  <si>
    <t>表十三</t>
  </si>
  <si>
    <r>
      <rPr>
        <b/>
        <sz val="18"/>
        <rFont val="Times New Roman"/>
        <family val="1"/>
      </rPr>
      <t>2024</t>
    </r>
    <r>
      <rPr>
        <b/>
        <sz val="18"/>
        <rFont val="宋体"/>
        <family val="3"/>
        <charset val="134"/>
      </rPr>
      <t>年南江县一般公共预算支出预算表（草案）</t>
    </r>
  </si>
  <si>
    <t>2023年
预算数</t>
  </si>
  <si>
    <t>2024年预算</t>
  </si>
  <si>
    <t>合计</t>
  </si>
  <si>
    <t>财力安排</t>
  </si>
  <si>
    <t>提前通知
专项转移
支付</t>
  </si>
  <si>
    <t>表十四</t>
  </si>
  <si>
    <r>
      <rPr>
        <b/>
        <sz val="18"/>
        <rFont val="Times New Roman"/>
        <family val="1"/>
      </rPr>
      <t>2024</t>
    </r>
    <r>
      <rPr>
        <b/>
        <sz val="18"/>
        <rFont val="方正小标宋_GBK"/>
        <charset val="134"/>
      </rPr>
      <t>年南江县一般公共预算收支预算平衡表（草案）</t>
    </r>
  </si>
  <si>
    <t>表十五</t>
  </si>
  <si>
    <r>
      <rPr>
        <b/>
        <sz val="18"/>
        <rFont val="Times New Roman"/>
        <family val="1"/>
      </rPr>
      <t>2024</t>
    </r>
    <r>
      <rPr>
        <b/>
        <sz val="18"/>
        <rFont val="方正小标宋_GBK"/>
        <charset val="134"/>
      </rPr>
      <t>年南江县本级一般公共预算收入预算表（草案）</t>
    </r>
  </si>
  <si>
    <t>表十六</t>
  </si>
  <si>
    <r>
      <rPr>
        <b/>
        <sz val="18"/>
        <rFont val="Times New Roman"/>
        <family val="1"/>
      </rPr>
      <t>2024</t>
    </r>
    <r>
      <rPr>
        <b/>
        <sz val="18"/>
        <rFont val="宋体"/>
        <family val="3"/>
        <charset val="134"/>
      </rPr>
      <t>年南江县本级一般公共预算支出预算表（草案）</t>
    </r>
  </si>
  <si>
    <t>提前通知专项转移支付</t>
  </si>
  <si>
    <t xml:space="preserve">    乡村道路建设</t>
  </si>
  <si>
    <t xml:space="preserve">    耕地建设与利用</t>
  </si>
  <si>
    <t>表十七</t>
  </si>
  <si>
    <r>
      <rPr>
        <b/>
        <sz val="18"/>
        <rFont val="Times New Roman"/>
        <family val="1"/>
      </rPr>
      <t>2024</t>
    </r>
    <r>
      <rPr>
        <b/>
        <sz val="18"/>
        <rFont val="宋体"/>
        <family val="3"/>
        <charset val="134"/>
      </rPr>
      <t>年南江县本级一般公共预算收支预算平衡表（草案）</t>
    </r>
  </si>
  <si>
    <t>表十八</t>
  </si>
  <si>
    <r>
      <rPr>
        <b/>
        <sz val="18"/>
        <color rgb="FF000000"/>
        <rFont val="Times New Roman"/>
        <family val="1"/>
      </rPr>
      <t>2024</t>
    </r>
    <r>
      <rPr>
        <b/>
        <sz val="18"/>
        <color indexed="8"/>
        <rFont val="宋体"/>
        <family val="3"/>
        <charset val="134"/>
      </rPr>
      <t>年南江县本级一般公共预算经济分类科目支出预算表（草案）</t>
    </r>
  </si>
  <si>
    <t>表十九</t>
  </si>
  <si>
    <r>
      <rPr>
        <b/>
        <sz val="18"/>
        <color rgb="FF000000"/>
        <rFont val="Times New Roman"/>
        <family val="1"/>
      </rPr>
      <t>2024</t>
    </r>
    <r>
      <rPr>
        <b/>
        <sz val="18"/>
        <color indexed="8"/>
        <rFont val="宋体"/>
        <family val="3"/>
        <charset val="134"/>
      </rPr>
      <t>年南江县本级一般公共预算经济分类科目基本支出预算表（草案）</t>
    </r>
  </si>
  <si>
    <t>表二十</t>
  </si>
  <si>
    <r>
      <rPr>
        <b/>
        <sz val="18"/>
        <color theme="1"/>
        <rFont val="Times New Roman"/>
        <family val="1"/>
      </rPr>
      <t>2024</t>
    </r>
    <r>
      <rPr>
        <b/>
        <sz val="18"/>
        <color indexed="8"/>
        <rFont val="方正书宋_GBK"/>
        <charset val="134"/>
      </rPr>
      <t>年省对南江县一般公共预算转移支付预算表（草案）</t>
    </r>
  </si>
  <si>
    <t xml:space="preserve"> 均衡性转移支付收入</t>
  </si>
  <si>
    <t xml:space="preserve"> 县级基本财力保障机制奖补资金</t>
  </si>
  <si>
    <t>表二十一</t>
  </si>
  <si>
    <r>
      <rPr>
        <b/>
        <sz val="18"/>
        <color theme="1"/>
        <rFont val="Times New Roman"/>
        <family val="1"/>
      </rPr>
      <t>2024</t>
    </r>
    <r>
      <rPr>
        <b/>
        <sz val="18"/>
        <color indexed="8"/>
        <rFont val="宋体"/>
        <family val="3"/>
        <charset val="134"/>
      </rPr>
      <t>年县对扩权镇一般公共预算转移支付预算表（草案）</t>
    </r>
  </si>
  <si>
    <t xml:space="preserve">    增值税税收返还支出 </t>
  </si>
  <si>
    <t xml:space="preserve"> 均衡性转移支付支出</t>
  </si>
  <si>
    <t>表二十二</t>
  </si>
  <si>
    <r>
      <rPr>
        <b/>
        <sz val="18"/>
        <color rgb="FF000000"/>
        <rFont val="Times New Roman"/>
        <family val="1"/>
      </rPr>
      <t>2024</t>
    </r>
    <r>
      <rPr>
        <b/>
        <sz val="18"/>
        <color indexed="8"/>
        <rFont val="宋体"/>
        <family val="3"/>
        <charset val="134"/>
      </rPr>
      <t>年南江县预算内基本建设支出预算表（草案）</t>
    </r>
  </si>
  <si>
    <t>表二十三</t>
  </si>
  <si>
    <r>
      <rPr>
        <b/>
        <sz val="18"/>
        <rFont val="Times New Roman"/>
        <family val="1"/>
      </rPr>
      <t>2023</t>
    </r>
    <r>
      <rPr>
        <b/>
        <sz val="18"/>
        <rFont val="方正书宋_GBK"/>
        <charset val="134"/>
      </rPr>
      <t>年南江县政府性基金预算收入执行表</t>
    </r>
  </si>
  <si>
    <t>一、农网还贷资金收入</t>
  </si>
  <si>
    <t>二、国家电影事业发展专项资金收入</t>
  </si>
  <si>
    <t>三、国有土地收益基金收入</t>
  </si>
  <si>
    <t>四、农业土地开发资金收入</t>
  </si>
  <si>
    <t>五、国有土地使用权出让收入</t>
  </si>
  <si>
    <t xml:space="preserve">    土地出让价款收入</t>
  </si>
  <si>
    <t xml:space="preserve"> 补缴的土地价款</t>
  </si>
  <si>
    <t xml:space="preserve"> 划拨土地收入</t>
  </si>
  <si>
    <t xml:space="preserve">    缴纳新增建设用地土地有偿使用费</t>
  </si>
  <si>
    <t xml:space="preserve">    其他土地出让收入</t>
  </si>
  <si>
    <t>七、大中型水库库区基金收入</t>
  </si>
  <si>
    <t>八、彩票公益金收入</t>
  </si>
  <si>
    <t>九、城市基础设施配套费收入</t>
  </si>
  <si>
    <t>十、国家重大水利工程建设基金收入</t>
  </si>
  <si>
    <t>十一、污水处理费收入</t>
  </si>
  <si>
    <t>十二、其他政府性基金收入</t>
  </si>
  <si>
    <t>十三、专项债务对应项目专项收入</t>
  </si>
  <si>
    <t>收 入 合 计</t>
  </si>
  <si>
    <t>表二十四</t>
  </si>
  <si>
    <r>
      <rPr>
        <b/>
        <sz val="18"/>
        <rFont val="Times New Roman"/>
        <family val="1"/>
      </rPr>
      <t>2023</t>
    </r>
    <r>
      <rPr>
        <b/>
        <sz val="18"/>
        <rFont val="方正小标宋_GBK"/>
        <charset val="134"/>
      </rPr>
      <t>年南江县政府性基金预算支出执行表</t>
    </r>
  </si>
  <si>
    <t>一、文化旅游体育与传媒</t>
  </si>
  <si>
    <t xml:space="preserve">  国家电影事业发展专项资金安排的支出</t>
  </si>
  <si>
    <t xml:space="preserve">  旅游发展基金支出</t>
  </si>
  <si>
    <t>二、社会保障和就业支出</t>
  </si>
  <si>
    <t xml:space="preserve">  大中型水库移民后期扶持基金支出</t>
  </si>
  <si>
    <t xml:space="preserve">  小型水库移民后期扶持基金支出</t>
  </si>
  <si>
    <t>三、节能环保支出</t>
  </si>
  <si>
    <t>四、城乡社区支出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</si>
  <si>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</si>
  <si>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</si>
  <si>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</si>
  <si>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</si>
  <si>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</si>
  <si>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</si>
  <si>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</si>
  <si>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</si>
  <si>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棚户区改造支出</t>
  </si>
  <si>
    <t xml:space="preserve">    公共租赁住房支出</t>
  </si>
  <si>
    <t xml:space="preserve">    保障性住房租金补贴支出</t>
  </si>
  <si>
    <t xml:space="preserve">    农业生产发展支出</t>
  </si>
  <si>
    <t xml:space="preserve">    农村社会事业支出</t>
  </si>
  <si>
    <t xml:space="preserve">    农业农村生态环境支出</t>
  </si>
  <si>
    <t xml:space="preserve">    其他国有土地使用权出让收入安排的支出</t>
  </si>
  <si>
    <t xml:space="preserve">  国有土地收益基金安排支的支出</t>
  </si>
  <si>
    <t xml:space="preserve">  农业土地开发资金安排的支出</t>
  </si>
  <si>
    <t xml:space="preserve">  城市基础设施配套费及安排的支出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</si>
  <si>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</si>
  <si>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</si>
  <si>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</si>
  <si>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</si>
  <si>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</si>
  <si>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污水处理费安排的支出</t>
  </si>
  <si>
    <t xml:space="preserve">  土地储备专项债券收入安排的支出</t>
  </si>
  <si>
    <t xml:space="preserve">  棚户区改造专项债券收入安排的支出</t>
  </si>
  <si>
    <t xml:space="preserve">  城市基础设施配套费对应专项债券收入安排的支出</t>
  </si>
  <si>
    <t xml:space="preserve">  污水处理费对应专项债券收入安排的支出</t>
  </si>
  <si>
    <t xml:space="preserve">  国有土地使用权出让收入对应专项债券收入安排的支出</t>
  </si>
  <si>
    <t>五、农林水支出</t>
  </si>
  <si>
    <t xml:space="preserve">   大中型水库库区基金安排的支出</t>
  </si>
  <si>
    <t xml:space="preserve">   其他大中型水库库区基金支出</t>
  </si>
  <si>
    <t>六、交通运输支出</t>
  </si>
  <si>
    <t xml:space="preserve">  航线和机场补贴</t>
  </si>
  <si>
    <t xml:space="preserve">  政府收费公路专项债券收入安排的支出</t>
  </si>
  <si>
    <t>七、其他支出</t>
  </si>
  <si>
    <t xml:space="preserve">  其他政府性基金及专项债务收入安排支出</t>
  </si>
  <si>
    <t xml:space="preserve">  彩票公益金安排的支出</t>
  </si>
  <si>
    <t>八、债务付息支出</t>
  </si>
  <si>
    <t>九、债务发行费用支出</t>
  </si>
  <si>
    <t>支 出 合 计</t>
  </si>
  <si>
    <t>表二十五</t>
  </si>
  <si>
    <r>
      <rPr>
        <b/>
        <sz val="18"/>
        <rFont val="Times New Roman"/>
        <family val="1"/>
      </rPr>
      <t>2023</t>
    </r>
    <r>
      <rPr>
        <b/>
        <sz val="18"/>
        <rFont val="方正小标宋_GBK"/>
        <charset val="134"/>
      </rPr>
      <t>年南江县政府性基金预算收支执行平衡表</t>
    </r>
  </si>
  <si>
    <t>收 入</t>
  </si>
  <si>
    <t>支 出</t>
  </si>
  <si>
    <t>政府性基金预算收入</t>
  </si>
  <si>
    <r>
      <rPr>
        <b/>
        <sz val="11"/>
        <rFont val="方正仿宋_GBK"/>
        <charset val="134"/>
      </rPr>
      <t>政府性基金预算支出</t>
    </r>
  </si>
  <si>
    <t xml:space="preserve">  上年结余</t>
  </si>
  <si>
    <t xml:space="preserve">  地方政府专项债务还本支出</t>
  </si>
  <si>
    <t xml:space="preserve">    地方政府专项债务转贷收入</t>
  </si>
  <si>
    <t xml:space="preserve">      新增专项债券收入</t>
  </si>
  <si>
    <t xml:space="preserve">      再融资专项债券收入</t>
  </si>
  <si>
    <t>表二十六</t>
  </si>
  <si>
    <r>
      <rPr>
        <b/>
        <sz val="18"/>
        <rFont val="Times New Roman"/>
        <family val="1"/>
      </rPr>
      <t>2023</t>
    </r>
    <r>
      <rPr>
        <b/>
        <sz val="18"/>
        <rFont val="方正书宋_GBK"/>
        <charset val="134"/>
      </rPr>
      <t>年南江县本级政府性基金预算收入执行表</t>
    </r>
  </si>
  <si>
    <t xml:space="preserve">   土地出让价款收入</t>
  </si>
  <si>
    <t xml:space="preserve">   补缴的土地价款</t>
  </si>
  <si>
    <t xml:space="preserve">   划拨土地收入</t>
  </si>
  <si>
    <t xml:space="preserve">   缴纳新增建设用地土地有偿使用费</t>
  </si>
  <si>
    <t xml:space="preserve">   其他土地出让收入</t>
  </si>
  <si>
    <t>六 、大中型水库移民后期扶持基金收入</t>
  </si>
  <si>
    <t>表二十七</t>
  </si>
  <si>
    <r>
      <rPr>
        <b/>
        <sz val="18"/>
        <rFont val="Times New Roman"/>
        <family val="1"/>
      </rPr>
      <t>2023</t>
    </r>
    <r>
      <rPr>
        <b/>
        <sz val="18"/>
        <rFont val="方正小标宋_GBK"/>
        <charset val="134"/>
      </rPr>
      <t>年南江县本级政府性基金预算支出执行表</t>
    </r>
  </si>
  <si>
    <t xml:space="preserve"> 国有土地收益基金安排支的支出</t>
  </si>
  <si>
    <t xml:space="preserve"> 农业土地开发资金安排的支出</t>
  </si>
  <si>
    <t xml:space="preserve"> 城市基础设施配套费及安排的支出</t>
  </si>
  <si>
    <t xml:space="preserve"> 污水处理费安排的支出</t>
  </si>
  <si>
    <t xml:space="preserve"> 土地储备专项债券收入安排的支出</t>
  </si>
  <si>
    <t xml:space="preserve"> 棚户区改造专项债券收入安排的支出</t>
  </si>
  <si>
    <t xml:space="preserve"> 城市基础设施配套费对应专项债券收入安排的支出</t>
  </si>
  <si>
    <t xml:space="preserve"> 污水处理费对应专项债券收入安排的支出</t>
  </si>
  <si>
    <t xml:space="preserve"> 国有土地使用权出让收入对应专项债券收入安排的支出</t>
  </si>
  <si>
    <t>表二十八</t>
  </si>
  <si>
    <r>
      <rPr>
        <b/>
        <sz val="18"/>
        <rFont val="Times New Roman"/>
        <family val="1"/>
      </rPr>
      <t>2023</t>
    </r>
    <r>
      <rPr>
        <b/>
        <sz val="18"/>
        <rFont val="方正小标宋_GBK"/>
        <charset val="134"/>
      </rPr>
      <t>年南江县本级政府性基金预算收支执行平衡表</t>
    </r>
  </si>
  <si>
    <t>表二十九</t>
  </si>
  <si>
    <r>
      <rPr>
        <b/>
        <sz val="18"/>
        <color theme="1"/>
        <rFont val="Times New Roman"/>
        <family val="1"/>
      </rPr>
      <t>2023</t>
    </r>
    <r>
      <rPr>
        <b/>
        <sz val="18"/>
        <color indexed="8"/>
        <rFont val="方正书宋_GBK"/>
        <charset val="134"/>
      </rPr>
      <t>年省对南江县政府性基金预算转移支付执行表</t>
    </r>
  </si>
  <si>
    <t>科学技术</t>
  </si>
  <si>
    <t>文化旅游体育与传媒</t>
  </si>
  <si>
    <t>社会保障和就业</t>
  </si>
  <si>
    <t>节能环保</t>
  </si>
  <si>
    <t>城乡社区</t>
  </si>
  <si>
    <t>农林水</t>
  </si>
  <si>
    <t>交通运输</t>
  </si>
  <si>
    <t>资源勘探工业信息等</t>
  </si>
  <si>
    <t>其他支出</t>
  </si>
  <si>
    <t>表三十</t>
  </si>
  <si>
    <t>2023年县对扩权镇政府性基金预算转移支付执行表</t>
  </si>
  <si>
    <t>表三十一</t>
  </si>
  <si>
    <r>
      <rPr>
        <b/>
        <sz val="18"/>
        <rFont val="Times New Roman"/>
        <family val="1"/>
      </rPr>
      <t>2024</t>
    </r>
    <r>
      <rPr>
        <b/>
        <sz val="18"/>
        <rFont val="方正书宋_GBK"/>
        <charset val="134"/>
      </rPr>
      <t>年南江县政府性基金预算收入预算表（草案）</t>
    </r>
  </si>
  <si>
    <t>表三十二</t>
  </si>
  <si>
    <r>
      <rPr>
        <b/>
        <sz val="18"/>
        <rFont val="Times New Roman"/>
        <family val="1"/>
      </rPr>
      <t>2024</t>
    </r>
    <r>
      <rPr>
        <b/>
        <sz val="18"/>
        <rFont val="方正小标宋_GBK"/>
        <charset val="134"/>
      </rPr>
      <t>年南江县政府性基金预算支出预算表（草案）</t>
    </r>
  </si>
  <si>
    <t>表三十三</t>
  </si>
  <si>
    <r>
      <rPr>
        <b/>
        <sz val="18"/>
        <rFont val="Times New Roman"/>
        <family val="1"/>
      </rPr>
      <t>2024</t>
    </r>
    <r>
      <rPr>
        <b/>
        <sz val="18"/>
        <rFont val="方正小标宋_GBK"/>
        <charset val="134"/>
      </rPr>
      <t>年南江县政府性基金预算收支预算平衡表（草案）</t>
    </r>
  </si>
  <si>
    <t>表三十四</t>
  </si>
  <si>
    <r>
      <rPr>
        <b/>
        <sz val="18"/>
        <rFont val="Times New Roman"/>
        <family val="1"/>
      </rPr>
      <t>2024</t>
    </r>
    <r>
      <rPr>
        <b/>
        <sz val="18"/>
        <rFont val="方正书宋_GBK"/>
        <charset val="134"/>
      </rPr>
      <t>年南江县本级政府性基金预算收入预算表（草案）</t>
    </r>
  </si>
  <si>
    <t>表三十五</t>
  </si>
  <si>
    <r>
      <rPr>
        <b/>
        <sz val="18"/>
        <rFont val="Times New Roman"/>
        <family val="1"/>
      </rPr>
      <t>2024</t>
    </r>
    <r>
      <rPr>
        <b/>
        <sz val="18"/>
        <rFont val="方正小标宋_GBK"/>
        <charset val="134"/>
      </rPr>
      <t>年南江县本级政府性基金预算支出预算表（草案）</t>
    </r>
  </si>
  <si>
    <t>表三十六</t>
  </si>
  <si>
    <r>
      <rPr>
        <b/>
        <sz val="18"/>
        <rFont val="Times New Roman"/>
        <family val="1"/>
      </rPr>
      <t>2024</t>
    </r>
    <r>
      <rPr>
        <b/>
        <sz val="18"/>
        <rFont val="宋体"/>
        <family val="3"/>
        <charset val="134"/>
      </rPr>
      <t>年南江县本级政府性基金预算收支预算平衡表（草案）</t>
    </r>
  </si>
  <si>
    <t>表三十七</t>
  </si>
  <si>
    <r>
      <rPr>
        <b/>
        <sz val="18"/>
        <color theme="1"/>
        <rFont val="Times New Roman"/>
        <family val="1"/>
      </rPr>
      <t>2024</t>
    </r>
    <r>
      <rPr>
        <b/>
        <sz val="18"/>
        <color indexed="8"/>
        <rFont val="方正书宋_GBK"/>
        <charset val="134"/>
      </rPr>
      <t>年省对南江县政府性基金预算转移支付预算表（草案）</t>
    </r>
  </si>
  <si>
    <t>表三十八</t>
  </si>
  <si>
    <r>
      <rPr>
        <b/>
        <sz val="18"/>
        <color theme="1"/>
        <rFont val="Times New Roman"/>
        <family val="1"/>
      </rPr>
      <t>2024</t>
    </r>
    <r>
      <rPr>
        <b/>
        <sz val="18"/>
        <color indexed="8"/>
        <rFont val="宋体"/>
        <family val="3"/>
        <charset val="134"/>
      </rPr>
      <t>年县对扩权镇政府性基金预算转移支付预算表（草案）</t>
    </r>
  </si>
  <si>
    <t>表三十九</t>
  </si>
  <si>
    <r>
      <rPr>
        <b/>
        <sz val="18"/>
        <rFont val="Times New Roman"/>
        <family val="1"/>
      </rPr>
      <t>2023</t>
    </r>
    <r>
      <rPr>
        <b/>
        <sz val="18"/>
        <rFont val="方正仿宋_GBK"/>
        <charset val="134"/>
      </rPr>
      <t>年南江县国有资本经营预算收入执行表</t>
    </r>
  </si>
  <si>
    <t>变动预算数</t>
  </si>
  <si>
    <t>一、利润收入</t>
  </si>
  <si>
    <t>运输企业利润收入</t>
  </si>
  <si>
    <t>投资服务企业利润收入</t>
  </si>
  <si>
    <t>建筑施工企业利润收入</t>
  </si>
  <si>
    <t>房地产企业利润收入</t>
  </si>
  <si>
    <r>
      <rPr>
        <sz val="11"/>
        <color indexed="8"/>
        <rFont val="方正仿宋_GBK"/>
        <charset val="134"/>
      </rPr>
      <t>建材</t>
    </r>
    <r>
      <rPr>
        <sz val="11"/>
        <rFont val="方正仿宋_GBK"/>
        <charset val="134"/>
      </rPr>
      <t>企业利润收入</t>
    </r>
  </si>
  <si>
    <t>金融企业利润收入</t>
  </si>
  <si>
    <t>其他国有资本经营预算企业利润收入</t>
  </si>
  <si>
    <t>二、股利、股息收入</t>
  </si>
  <si>
    <t>国有控股公司股利、股息收入</t>
  </si>
  <si>
    <t>国有参股公司股利、股息收入</t>
  </si>
  <si>
    <t>金融企业股利、股息收入</t>
  </si>
  <si>
    <t>其他国有资本经营预算企业股利、股息收入</t>
  </si>
  <si>
    <t>三、产权转让收入</t>
  </si>
  <si>
    <t>国有股权、股份转让收入</t>
  </si>
  <si>
    <t>国有独资企业产权转让收入</t>
  </si>
  <si>
    <t>其他国有资本经营预算企业产权转让收入</t>
  </si>
  <si>
    <t>四、清算收入</t>
  </si>
  <si>
    <t>国有股权、股份清算收入</t>
  </si>
  <si>
    <t>国有独资企业清算收入</t>
  </si>
  <si>
    <t>其他国有资本经营预算企业清算收入</t>
  </si>
  <si>
    <t>五、其他收入</t>
  </si>
  <si>
    <t>其他国有资本经营预算收入</t>
  </si>
  <si>
    <t>表四十</t>
  </si>
  <si>
    <r>
      <rPr>
        <b/>
        <sz val="18"/>
        <rFont val="Times New Roman"/>
        <family val="1"/>
      </rPr>
      <t>2023</t>
    </r>
    <r>
      <rPr>
        <b/>
        <sz val="18"/>
        <rFont val="方正书宋_GBK"/>
        <charset val="134"/>
      </rPr>
      <t>年南江县国有资本经营预算支出执行表</t>
    </r>
  </si>
  <si>
    <t>一、解决历史遗留问题及改革成本支出</t>
  </si>
  <si>
    <t>国有企业退休人员社会化管理补助支出</t>
  </si>
  <si>
    <t>国有企业棚户区改造支出</t>
  </si>
  <si>
    <t>国有企业改革成本支出</t>
  </si>
  <si>
    <t>其他解决历史遗留问题及改革成本支出</t>
  </si>
  <si>
    <t>二、国有企业资本金注入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</si>
  <si>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</si>
  <si>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</si>
  <si>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</si>
  <si>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</si>
  <si>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</si>
  <si>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金融企业资本性支出</t>
  </si>
  <si>
    <t>其他国有企业资本金注入</t>
  </si>
  <si>
    <t>三、国有企业政策性补贴</t>
  </si>
  <si>
    <t>国有企业政策性补贴</t>
  </si>
  <si>
    <t>四、其他国有资本经营预算支出</t>
  </si>
  <si>
    <t>其他国有资本经营预算支出</t>
  </si>
  <si>
    <t>表四十一</t>
  </si>
  <si>
    <r>
      <rPr>
        <b/>
        <sz val="18"/>
        <rFont val="Times New Roman"/>
        <family val="1"/>
      </rPr>
      <t>2023</t>
    </r>
    <r>
      <rPr>
        <b/>
        <sz val="18"/>
        <rFont val="宋体"/>
        <family val="3"/>
        <charset val="134"/>
      </rPr>
      <t>年南江县国有资本经营预算收支执行平衡表</t>
    </r>
  </si>
  <si>
    <t>国有资本经营预算收入</t>
  </si>
  <si>
    <t>国有资本经营预算支出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</si>
  <si>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</si>
  <si>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</si>
  <si>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</si>
  <si>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</si>
  <si>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</si>
  <si>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清算收入</t>
  </si>
  <si>
    <t>上级补助收入</t>
  </si>
  <si>
    <t>调出资金</t>
  </si>
  <si>
    <t>上年结余</t>
  </si>
  <si>
    <t>表四十二</t>
  </si>
  <si>
    <r>
      <rPr>
        <b/>
        <sz val="18"/>
        <rFont val="Times New Roman"/>
        <family val="1"/>
      </rPr>
      <t>2023</t>
    </r>
    <r>
      <rPr>
        <b/>
        <sz val="18"/>
        <rFont val="方正书宋_GBK"/>
        <charset val="134"/>
      </rPr>
      <t>年南江县本级国有资本经营预算收入执行表</t>
    </r>
  </si>
  <si>
    <t xml:space="preserve">    运输企业利润收入</t>
  </si>
  <si>
    <r>
      <rPr>
        <sz val="11"/>
        <rFont val="方正仿宋_GBK"/>
        <charset val="134"/>
      </rPr>
      <t xml:space="preserve"> </t>
    </r>
    <r>
      <rPr>
        <sz val="11"/>
        <color indexed="8"/>
        <rFont val="方正仿宋_GBK"/>
        <charset val="134"/>
      </rPr>
      <t xml:space="preserve">   </t>
    </r>
    <r>
      <rPr>
        <sz val="11"/>
        <rFont val="方正仿宋_GBK"/>
        <charset val="134"/>
      </rPr>
      <t>投资服务企业利润收入</t>
    </r>
  </si>
  <si>
    <r>
      <rPr>
        <sz val="11"/>
        <rFont val="方正仿宋_GBK"/>
        <charset val="134"/>
      </rPr>
      <t xml:space="preserve"> </t>
    </r>
    <r>
      <rPr>
        <sz val="11"/>
        <color indexed="8"/>
        <rFont val="方正仿宋_GBK"/>
        <charset val="134"/>
      </rPr>
      <t xml:space="preserve">   </t>
    </r>
    <r>
      <rPr>
        <sz val="11"/>
        <rFont val="方正仿宋_GBK"/>
        <charset val="134"/>
      </rPr>
      <t>建筑施工企业利润收入</t>
    </r>
  </si>
  <si>
    <r>
      <rPr>
        <sz val="11"/>
        <rFont val="方正仿宋_GBK"/>
        <charset val="134"/>
      </rPr>
      <t xml:space="preserve"> </t>
    </r>
    <r>
      <rPr>
        <sz val="11"/>
        <color indexed="8"/>
        <rFont val="方正仿宋_GBK"/>
        <charset val="134"/>
      </rPr>
      <t xml:space="preserve">   </t>
    </r>
    <r>
      <rPr>
        <sz val="11"/>
        <rFont val="方正仿宋_GBK"/>
        <charset val="134"/>
      </rPr>
      <t>房地产企业利润收入</t>
    </r>
  </si>
  <si>
    <r>
      <rPr>
        <sz val="11"/>
        <rFont val="方正仿宋_GBK"/>
        <charset val="134"/>
      </rPr>
      <t xml:space="preserve"> </t>
    </r>
    <r>
      <rPr>
        <sz val="11"/>
        <color indexed="8"/>
        <rFont val="方正仿宋_GBK"/>
        <charset val="134"/>
      </rPr>
      <t xml:space="preserve">   建材</t>
    </r>
    <r>
      <rPr>
        <sz val="11"/>
        <rFont val="方正仿宋_GBK"/>
        <charset val="134"/>
      </rPr>
      <t>企业利润收入</t>
    </r>
  </si>
  <si>
    <r>
      <rPr>
        <sz val="11"/>
        <rFont val="方正仿宋_GBK"/>
        <charset val="134"/>
      </rPr>
      <t xml:space="preserve"> </t>
    </r>
    <r>
      <rPr>
        <sz val="11"/>
        <color indexed="8"/>
        <rFont val="方正仿宋_GBK"/>
        <charset val="134"/>
      </rPr>
      <t xml:space="preserve">   </t>
    </r>
    <r>
      <rPr>
        <sz val="11"/>
        <rFont val="方正仿宋_GBK"/>
        <charset val="134"/>
      </rPr>
      <t>金融企业利润收入</t>
    </r>
  </si>
  <si>
    <t xml:space="preserve">    其他国有资本经营预算企业利润收入</t>
  </si>
  <si>
    <t xml:space="preserve">    国有控股公司股利、股息收入</t>
  </si>
  <si>
    <t xml:space="preserve">    国有参股公司股利、股息收入</t>
  </si>
  <si>
    <t xml:space="preserve">    金融企业股利、股息收入</t>
  </si>
  <si>
    <t xml:space="preserve">    其他国有资本经营预算企业股利、股息收入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</si>
  <si>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</si>
  <si>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</si>
  <si>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</si>
  <si>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</si>
  <si>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</si>
  <si>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</si>
  <si>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 xml:space="preserve">    其他国有资本经营预算收入</t>
  </si>
  <si>
    <t>表四十三</t>
  </si>
  <si>
    <r>
      <rPr>
        <b/>
        <sz val="18"/>
        <rFont val="Times New Roman"/>
        <family val="1"/>
      </rPr>
      <t>2023</t>
    </r>
    <r>
      <rPr>
        <b/>
        <sz val="18"/>
        <rFont val="方正书宋_GBK"/>
        <charset val="134"/>
      </rPr>
      <t>年南江县本级国有资本经营预算支出执行表</t>
    </r>
  </si>
  <si>
    <t>表四十四</t>
  </si>
  <si>
    <r>
      <rPr>
        <b/>
        <sz val="18"/>
        <rFont val="Times New Roman"/>
        <family val="1"/>
      </rPr>
      <t>2023</t>
    </r>
    <r>
      <rPr>
        <b/>
        <sz val="18"/>
        <rFont val="宋体"/>
        <family val="3"/>
        <charset val="134"/>
      </rPr>
      <t>年南江县本级国有资本经营预算收支执行平衡表</t>
    </r>
  </si>
  <si>
    <t>补助下级支出</t>
  </si>
  <si>
    <t>表四十五</t>
  </si>
  <si>
    <r>
      <rPr>
        <b/>
        <sz val="18"/>
        <rFont val="Times New Roman"/>
        <family val="1"/>
      </rPr>
      <t>2024</t>
    </r>
    <r>
      <rPr>
        <b/>
        <sz val="18"/>
        <rFont val="方正仿宋_GBK"/>
        <charset val="134"/>
      </rPr>
      <t>年南江县国有资本经营预算收入预算表（草案）</t>
    </r>
  </si>
  <si>
    <t>表四十六</t>
  </si>
  <si>
    <r>
      <rPr>
        <b/>
        <sz val="18"/>
        <rFont val="Times New Roman"/>
        <family val="1"/>
      </rPr>
      <t>2024</t>
    </r>
    <r>
      <rPr>
        <b/>
        <sz val="18"/>
        <rFont val="方正书宋_GBK"/>
        <charset val="134"/>
      </rPr>
      <t>年南江县国有资本经营预算支出预算表（草案）</t>
    </r>
  </si>
  <si>
    <t>表四十七</t>
  </si>
  <si>
    <r>
      <rPr>
        <b/>
        <sz val="18"/>
        <rFont val="Times New Roman"/>
        <family val="1"/>
      </rPr>
      <t>2024</t>
    </r>
    <r>
      <rPr>
        <b/>
        <sz val="18"/>
        <rFont val="宋体"/>
        <family val="3"/>
        <charset val="134"/>
      </rPr>
      <t>年南江县国有资本经营预算收支预算平衡表（草案）</t>
    </r>
  </si>
  <si>
    <t xml:space="preserve">  利润收入</t>
  </si>
  <si>
    <t xml:space="preserve">  解决历史遗留问题及改革成本支出</t>
  </si>
  <si>
    <t xml:space="preserve">  股利、股息收入</t>
  </si>
  <si>
    <t xml:space="preserve">  国有企业资本金注入</t>
  </si>
  <si>
    <t xml:space="preserve">  产权转让收入</t>
  </si>
  <si>
    <t xml:space="preserve">  国有企业政策性补贴</t>
  </si>
  <si>
    <t xml:space="preserve">  清算收入</t>
  </si>
  <si>
    <t xml:space="preserve">  国有资本经营预算支出</t>
  </si>
  <si>
    <t xml:space="preserve">  其他国有资本经营预算收入</t>
  </si>
  <si>
    <t xml:space="preserve">  其他国有资本经营预算支出</t>
  </si>
  <si>
    <r>
      <rPr>
        <sz val="11"/>
        <color indexed="8"/>
        <rFont val="方正仿宋_GBK"/>
        <charset val="134"/>
      </rPr>
      <t xml:space="preserve"> </t>
    </r>
    <r>
      <rPr>
        <sz val="12"/>
        <rFont val="宋体"/>
        <family val="3"/>
        <charset val="134"/>
      </rPr>
      <t xml:space="preserve"> 补助下级支出</t>
    </r>
  </si>
  <si>
    <t>表四十八</t>
  </si>
  <si>
    <r>
      <rPr>
        <b/>
        <sz val="18"/>
        <rFont val="Times New Roman"/>
        <family val="1"/>
      </rPr>
      <t>2024</t>
    </r>
    <r>
      <rPr>
        <b/>
        <sz val="18"/>
        <rFont val="方正书宋_GBK"/>
        <charset val="134"/>
      </rPr>
      <t>年南江县本级国有资本经营预算收入预算表（草案）</t>
    </r>
  </si>
  <si>
    <t>表四十九</t>
  </si>
  <si>
    <r>
      <rPr>
        <b/>
        <sz val="18"/>
        <rFont val="Times New Roman"/>
        <family val="1"/>
      </rPr>
      <t>2024</t>
    </r>
    <r>
      <rPr>
        <b/>
        <sz val="18"/>
        <rFont val="方正书宋_GBK"/>
        <charset val="134"/>
      </rPr>
      <t>年南江县本级国有资本经营预算支出预算表（草案）</t>
    </r>
  </si>
  <si>
    <t>表五十</t>
  </si>
  <si>
    <r>
      <rPr>
        <b/>
        <sz val="18"/>
        <rFont val="Times New Roman"/>
        <family val="1"/>
      </rPr>
      <t>2024</t>
    </r>
    <r>
      <rPr>
        <b/>
        <sz val="18"/>
        <rFont val="宋体"/>
        <family val="3"/>
        <charset val="134"/>
      </rPr>
      <t>年南江县本级国有资本经营预算收支预算平衡表（草案）</t>
    </r>
  </si>
  <si>
    <t>表五十一</t>
  </si>
  <si>
    <r>
      <rPr>
        <b/>
        <sz val="18"/>
        <color rgb="FF000000"/>
        <rFont val="Times New Roman"/>
        <family val="1"/>
      </rPr>
      <t>2023</t>
    </r>
    <r>
      <rPr>
        <b/>
        <sz val="18"/>
        <color indexed="8"/>
        <rFont val="宋体"/>
        <family val="3"/>
        <charset val="134"/>
      </rPr>
      <t>年南江县地方政府债务限额变动表</t>
    </r>
  </si>
  <si>
    <t>一般债务</t>
  </si>
  <si>
    <t>专项债务</t>
  </si>
  <si>
    <t>一、2022年末地方政府债务限额余额</t>
  </si>
  <si>
    <t>二、2023年地方政府债务限额增加额</t>
  </si>
  <si>
    <t>三、2023年地方政府债务限额减少额</t>
  </si>
  <si>
    <t>四、2023年末地方政府债务限额余额</t>
  </si>
  <si>
    <t>表五十二</t>
  </si>
  <si>
    <r>
      <rPr>
        <b/>
        <sz val="18"/>
        <color rgb="FF000000"/>
        <rFont val="Times New Roman"/>
        <family val="1"/>
      </rPr>
      <t>2023</t>
    </r>
    <r>
      <rPr>
        <b/>
        <sz val="18"/>
        <color indexed="8"/>
        <rFont val="宋体"/>
        <family val="3"/>
        <charset val="134"/>
      </rPr>
      <t>年南江县地方政府债务余额变动表</t>
    </r>
  </si>
  <si>
    <t>一、2022年末地方政府债务余额</t>
  </si>
  <si>
    <t>二、2023年地方政府债务举借额</t>
  </si>
  <si>
    <t>三、2023年地方政府债务偿还额</t>
  </si>
  <si>
    <t>四、2023年末地方政府债务余额</t>
  </si>
  <si>
    <t>表五十三</t>
  </si>
  <si>
    <r>
      <rPr>
        <b/>
        <sz val="18"/>
        <color rgb="FF000000"/>
        <rFont val="Times New Roman"/>
        <family val="1"/>
      </rPr>
      <t>2023</t>
    </r>
    <r>
      <rPr>
        <b/>
        <sz val="18"/>
        <color indexed="8"/>
        <rFont val="宋体"/>
        <family val="3"/>
        <charset val="134"/>
      </rPr>
      <t>年南江县新增债券安排情况表</t>
    </r>
  </si>
  <si>
    <t>项目单位</t>
  </si>
  <si>
    <t>项目名称</t>
  </si>
  <si>
    <t>项目领域</t>
  </si>
  <si>
    <t>债券性质</t>
  </si>
  <si>
    <t>发行金额</t>
  </si>
  <si>
    <t>自然资源和规划局</t>
  </si>
  <si>
    <t>南江县2023年度地质灾害综合防治体系建设</t>
  </si>
  <si>
    <t>地质灾害防治</t>
  </si>
  <si>
    <t>一般债券</t>
  </si>
  <si>
    <t>交通局</t>
  </si>
  <si>
    <t>省道408线关田至南江段升级改造工程</t>
  </si>
  <si>
    <t>交通</t>
  </si>
  <si>
    <t>教科体局</t>
  </si>
  <si>
    <t>南江中学七一校区体育综合用房及运动场建设</t>
  </si>
  <si>
    <t>教育</t>
  </si>
  <si>
    <t>水务局</t>
  </si>
  <si>
    <t>南江县城区春场拦蓄水工程</t>
  </si>
  <si>
    <t>水利</t>
  </si>
  <si>
    <t>南江县城区中河拦蓄水工程</t>
  </si>
  <si>
    <t>南江县2023年小型水库安全运行</t>
  </si>
  <si>
    <t>住建局</t>
  </si>
  <si>
    <t>南江县城琉璃寺至湿地公园人行桥建设</t>
  </si>
  <si>
    <t>东榆工业园区</t>
  </si>
  <si>
    <t>南江县南深科技园配套基础设施建设</t>
  </si>
  <si>
    <t>产业园区基础设施</t>
  </si>
  <si>
    <t>专项债券</t>
  </si>
  <si>
    <t>北牧集团</t>
  </si>
  <si>
    <t>南江黄羊育种扩繁基地建设项目（二期）</t>
  </si>
  <si>
    <t>农业</t>
  </si>
  <si>
    <t>南江县小河职业中学新能源汽修专业实训基地建设</t>
  </si>
  <si>
    <t>农业局</t>
  </si>
  <si>
    <t>南江县2023-2025年高标准农田建设</t>
  </si>
  <si>
    <t>南江县长赤片区优质粮油产业融合示范园区建设</t>
  </si>
  <si>
    <t>南江县杨家沟水库扩建工程</t>
  </si>
  <si>
    <t>南江县城供水工程</t>
  </si>
  <si>
    <t>卫健局</t>
  </si>
  <si>
    <t>南江县危急重症医疗救治中心建设</t>
  </si>
  <si>
    <t>公共卫生</t>
  </si>
  <si>
    <t>文广旅局</t>
  </si>
  <si>
    <t>南江县云顶茶乡基础设施建设</t>
  </si>
  <si>
    <t>文化旅游</t>
  </si>
  <si>
    <t>南江县天然气管网及储气设施建设</t>
  </si>
  <si>
    <t>天然气管网及储气设施</t>
  </si>
  <si>
    <t>南江县城市停车场建设</t>
  </si>
  <si>
    <t>停车场</t>
  </si>
  <si>
    <t>南江县城市停车场建设二期</t>
  </si>
  <si>
    <t>南江县城市道路停车泊位车辆停放设施</t>
  </si>
  <si>
    <t>表五十四</t>
  </si>
  <si>
    <r>
      <rPr>
        <b/>
        <sz val="18"/>
        <rFont val="Times New Roman"/>
        <family val="1"/>
      </rPr>
      <t>2023</t>
    </r>
    <r>
      <rPr>
        <b/>
        <sz val="18"/>
        <rFont val="方正书宋_GBK"/>
        <charset val="134"/>
      </rPr>
      <t>年南江县地方政府债务相关情况表</t>
    </r>
  </si>
  <si>
    <t xml:space="preserve">   单位：万元</t>
  </si>
  <si>
    <t>项   目</t>
  </si>
  <si>
    <t>金 额</t>
  </si>
  <si>
    <t>二、2022年地方政府债务限额</t>
  </si>
  <si>
    <t>三、2023年地方政府债券发行数</t>
  </si>
  <si>
    <t>新增一般债券发行额</t>
  </si>
  <si>
    <t>再融资一般债券发行额</t>
  </si>
  <si>
    <t>新增专项债券发行额</t>
  </si>
  <si>
    <t>再融资专项债券发行额</t>
  </si>
  <si>
    <t>地方政府向国际组织借款转贷收入</t>
  </si>
  <si>
    <t>四、2023年地方政府债务还本支出</t>
  </si>
  <si>
    <t>一般债务还本支出</t>
  </si>
  <si>
    <t>专项债务还本支出</t>
  </si>
  <si>
    <t>五、2023年地方政府债务付息支出</t>
  </si>
  <si>
    <t>一般债务付息支出</t>
  </si>
  <si>
    <t>专项债务付息支出</t>
  </si>
  <si>
    <t>六、2023年末地方政府债务余额</t>
  </si>
  <si>
    <t xml:space="preserve"> 专项债务</t>
  </si>
  <si>
    <t>七、2023年地方政府债务限额</t>
  </si>
  <si>
    <t>表五十五</t>
  </si>
  <si>
    <r>
      <rPr>
        <b/>
        <sz val="18"/>
        <rFont val="Times New Roman"/>
        <family val="1"/>
      </rPr>
      <t>2023</t>
    </r>
    <r>
      <rPr>
        <b/>
        <sz val="18"/>
        <rFont val="宋体"/>
        <family val="3"/>
        <charset val="134"/>
      </rPr>
      <t>年南江县地方政府专项债务情况表</t>
    </r>
  </si>
  <si>
    <t>金  额</t>
  </si>
  <si>
    <t>一、专项债券收入</t>
  </si>
  <si>
    <t>二、专项债券支出</t>
  </si>
  <si>
    <t>三、还本付息</t>
  </si>
  <si>
    <t>还本执行数</t>
  </si>
  <si>
    <t>付息执行数</t>
  </si>
  <si>
    <t>四、已发行专项债券期限（年）</t>
  </si>
  <si>
    <t>五、已发行专项债券利率（%）</t>
  </si>
  <si>
    <t>表七十九</t>
  </si>
  <si>
    <r>
      <rPr>
        <sz val="18"/>
        <color rgb="FF000000"/>
        <rFont val="Times New Roman"/>
        <family val="1"/>
      </rPr>
      <t>2023</t>
    </r>
    <r>
      <rPr>
        <sz val="18"/>
        <color indexed="8"/>
        <rFont val="方正书宋_GBK"/>
        <charset val="134"/>
      </rPr>
      <t>年巴中市地方政府债务限额调整情况表</t>
    </r>
  </si>
  <si>
    <t>项目</t>
  </si>
  <si>
    <t>巴中市</t>
  </si>
  <si>
    <t>市本级</t>
  </si>
  <si>
    <t>一、2021年地方政府债务限额</t>
  </si>
  <si>
    <t>其中： 一般债务限额</t>
  </si>
  <si>
    <t xml:space="preserve">       专项债务限额</t>
  </si>
  <si>
    <t>二、2022年新增地方政府债务限额</t>
  </si>
  <si>
    <t>附：提前下达的2022年新增地方政府债务限额</t>
  </si>
  <si>
    <t>三、2022年地方政府债务限额</t>
  </si>
  <si>
    <t xml:space="preserve">  其中：结转下年支出</t>
    <phoneticPr fontId="62" type="noConversion"/>
  </si>
  <si>
    <t xml:space="preserve">    其他财政事务支出</t>
    <phoneticPr fontId="62" type="noConversion"/>
  </si>
  <si>
    <t xml:space="preserve">    其他财政事务支出</t>
    <phoneticPr fontId="62" type="noConversion"/>
  </si>
  <si>
    <t xml:space="preserve"> 商业服务业等</t>
  </si>
  <si>
    <t xml:space="preserve"> 商业服务业等</t>
    <phoneticPr fontId="62" type="noConversion"/>
  </si>
  <si>
    <t>大中型水库库区基金安排的支出</t>
    <phoneticPr fontId="62" type="noConversion"/>
  </si>
  <si>
    <t>大中型水库移民后期扶持基金支出</t>
    <phoneticPr fontId="62" type="noConversion"/>
  </si>
  <si>
    <t>六、大中型水库移民后期扶持基金收入</t>
    <phoneticPr fontId="62" type="noConversion"/>
  </si>
  <si>
    <t>六、大中型水库移民后期扶持基金收入</t>
    <phoneticPr fontId="62" type="noConversion"/>
  </si>
  <si>
    <t>二、节能环保支出</t>
    <phoneticPr fontId="62" type="noConversion"/>
  </si>
  <si>
    <t>三、城乡社区支出</t>
    <phoneticPr fontId="62" type="noConversion"/>
  </si>
  <si>
    <t>四、农林水支出</t>
    <phoneticPr fontId="62" type="noConversion"/>
  </si>
  <si>
    <t>五、交通运输支出</t>
    <phoneticPr fontId="62" type="noConversion"/>
  </si>
  <si>
    <t>六、其他支出</t>
    <phoneticPr fontId="62" type="noConversion"/>
  </si>
  <si>
    <t>七、债务付息支出</t>
    <phoneticPr fontId="62" type="noConversion"/>
  </si>
  <si>
    <t>办、债务发行费用支出</t>
    <phoneticPr fontId="62" type="noConversion"/>
  </si>
  <si>
    <t>二、节能环保支出</t>
    <phoneticPr fontId="62" type="noConversion"/>
  </si>
  <si>
    <t>八、债务发行费用支出</t>
    <phoneticPr fontId="62" type="noConversion"/>
  </si>
  <si>
    <t xml:space="preserve"> 结算补助收入</t>
    <phoneticPr fontId="62" type="noConversion"/>
  </si>
  <si>
    <t xml:space="preserve"> 污水处理费对应专项债券收入安排的支出</t>
    <phoneticPr fontId="62" type="noConversion"/>
  </si>
  <si>
    <t xml:space="preserve"> 污水处理费安排的支出</t>
    <phoneticPr fontId="62" type="noConversion"/>
  </si>
  <si>
    <t xml:space="preserve"> 大中型水库库区基金安排的支出</t>
    <phoneticPr fontId="62" type="noConversion"/>
  </si>
  <si>
    <t xml:space="preserve"> 大中型水库移民后期扶持基金支出</t>
    <phoneticPr fontId="62" type="noConversion"/>
  </si>
  <si>
    <t xml:space="preserve"> 航线和机场补贴</t>
    <phoneticPr fontId="62" type="noConversion"/>
  </si>
  <si>
    <t xml:space="preserve"> 政府收费公路专项债券收入安排的支出</t>
    <phoneticPr fontId="62" type="noConversion"/>
  </si>
  <si>
    <t xml:space="preserve"> 国家电影事业发展专项资金安排的支出</t>
    <phoneticPr fontId="62" type="noConversion"/>
  </si>
  <si>
    <t xml:space="preserve"> 旅游发展基金支出</t>
    <phoneticPr fontId="62" type="noConversion"/>
  </si>
  <si>
    <t xml:space="preserve"> 国有土地使用权出让收入安排的支出</t>
    <phoneticPr fontId="62" type="noConversion"/>
  </si>
  <si>
    <t xml:space="preserve">   征地和拆迁补偿支出</t>
    <phoneticPr fontId="62" type="noConversion"/>
  </si>
  <si>
    <t xml:space="preserve">   城市建设支出</t>
    <phoneticPr fontId="62" type="noConversion"/>
  </si>
  <si>
    <t xml:space="preserve">   土地开发支出</t>
    <phoneticPr fontId="62" type="noConversion"/>
  </si>
  <si>
    <t xml:space="preserve">   农村基础设施建设支出</t>
    <phoneticPr fontId="62" type="noConversion"/>
  </si>
  <si>
    <t xml:space="preserve">   补助被征地农民支出</t>
    <phoneticPr fontId="62" type="noConversion"/>
  </si>
  <si>
    <t xml:space="preserve">   土地出让业务支出</t>
    <phoneticPr fontId="62" type="noConversion"/>
  </si>
  <si>
    <t xml:space="preserve">   廉租住房支出</t>
    <phoneticPr fontId="62" type="noConversion"/>
  </si>
  <si>
    <t xml:space="preserve">   棚户区改造支出</t>
    <phoneticPr fontId="62" type="noConversion"/>
  </si>
  <si>
    <t xml:space="preserve">   公共租赁住房支出</t>
    <phoneticPr fontId="62" type="noConversion"/>
  </si>
  <si>
    <t xml:space="preserve">   保障性住房租金补贴支出</t>
    <phoneticPr fontId="62" type="noConversion"/>
  </si>
  <si>
    <t xml:space="preserve">   农业生产发展支出</t>
    <phoneticPr fontId="62" type="noConversion"/>
  </si>
  <si>
    <t xml:space="preserve">   农村社会事业支出</t>
    <phoneticPr fontId="62" type="noConversion"/>
  </si>
  <si>
    <t xml:space="preserve">   农业农村生态环境支出</t>
    <phoneticPr fontId="62" type="noConversion"/>
  </si>
  <si>
    <t xml:space="preserve">   其他国有土地使用权出让收入安排的支出</t>
    <phoneticPr fontId="62" type="noConversion"/>
  </si>
  <si>
    <t xml:space="preserve"> 国有土地收益基金安排支的支出</t>
    <phoneticPr fontId="62" type="noConversion"/>
  </si>
  <si>
    <t xml:space="preserve"> 农业土地开发资金安排的支出</t>
    <phoneticPr fontId="62" type="noConversion"/>
  </si>
  <si>
    <t xml:space="preserve"> 城市基础设施配套费及安排的支出</t>
    <phoneticPr fontId="62" type="noConversion"/>
  </si>
  <si>
    <t xml:space="preserve">   城市公共设施</t>
    <phoneticPr fontId="62" type="noConversion"/>
  </si>
  <si>
    <t xml:space="preserve">   城市环境卫生</t>
    <phoneticPr fontId="62" type="noConversion"/>
  </si>
  <si>
    <t xml:space="preserve">   公有房屋</t>
    <phoneticPr fontId="62" type="noConversion"/>
  </si>
  <si>
    <t xml:space="preserve">   城市防洪</t>
    <phoneticPr fontId="62" type="noConversion"/>
  </si>
  <si>
    <t xml:space="preserve">   其他城市基础设施配套费安排的支出</t>
    <phoneticPr fontId="62" type="noConversion"/>
  </si>
  <si>
    <t xml:space="preserve"> 土地储备专项债券收入安排的支出</t>
    <phoneticPr fontId="62" type="noConversion"/>
  </si>
  <si>
    <t xml:space="preserve"> 棚户区改造专项债券收入安排的支出</t>
    <phoneticPr fontId="62" type="noConversion"/>
  </si>
  <si>
    <t xml:space="preserve"> 城市基础设施配套费对应专项债券收入安排的支出</t>
    <phoneticPr fontId="62" type="noConversion"/>
  </si>
  <si>
    <t xml:space="preserve"> 其他政府性基金及专项债务收入安排支出</t>
    <phoneticPr fontId="62" type="noConversion"/>
  </si>
  <si>
    <t xml:space="preserve"> 彩票公益金安排的支出</t>
    <phoneticPr fontId="62" type="noConversion"/>
  </si>
  <si>
    <t xml:space="preserve"> 国有土地使用权出让收入对应专项债券收入安排的支出</t>
    <phoneticPr fontId="62" type="noConversion"/>
  </si>
  <si>
    <t xml:space="preserve">      再融资一般债券收入</t>
    <phoneticPr fontId="62" type="noConversion"/>
  </si>
  <si>
    <t xml:space="preserve">      新增一般债券收入</t>
    <phoneticPr fontId="6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</si>
</sst>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76" formatCode="0.0_ "/>
    <numFmt numFmtId="177" formatCode="0_ "/>
    <numFmt numFmtId="178" formatCode="#,##0_ "/>
    <numFmt numFmtId="179" formatCode="#,##0.00_ "/>
    <numFmt numFmtId="180" formatCode="0_);[Red]\(0\)"/>
    <numFmt numFmtId="181" formatCode="0.00_ "/>
    <numFmt numFmtId="182" formatCode="_ * #,##0_ ;_ * \-#,##0_ ;_ * &quot;-&quot;??_ ;_ @_ "/>
    <numFmt numFmtId="183" formatCode="#,##0.0_ "/>
    <numFmt numFmtId="184" formatCode="#,##0_);[Red]\(#,##0\)"/>
    <numFmt numFmtId="185" formatCode="0.0_);[Red]\(0.0\)"/>
  </numFmts>
  <fonts count="64">
    <font>
      <sz val="12"/>
      <name val="宋体"/>
      <charset val="134"/>
    </font>
    <font>
      <sz val="12"/>
      <name val="方正仿宋_GBK"/>
      <charset val="134"/>
    </font>
    <font>
      <sz val="18"/>
      <color rgb="FF000000"/>
      <name val="Times New Roman"/>
      <family val="1"/>
    </font>
    <font>
      <sz val="18"/>
      <color indexed="8"/>
      <name val="Times New Roman"/>
      <family val="1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8"/>
      <name val="Times New Roman"/>
      <family val="1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方正仿宋_GBK"/>
      <charset val="134"/>
    </font>
    <font>
      <b/>
      <sz val="11"/>
      <color theme="1"/>
      <name val="Times New Roman"/>
      <family val="1"/>
    </font>
    <font>
      <sz val="11"/>
      <name val="方正仿宋_GBK"/>
      <charset val="134"/>
    </font>
    <font>
      <sz val="11"/>
      <color theme="1"/>
      <name val="Times New Roman"/>
      <family val="1"/>
    </font>
    <font>
      <sz val="12"/>
      <name val="黑体"/>
      <family val="3"/>
      <charset val="134"/>
    </font>
    <font>
      <sz val="12"/>
      <color indexed="8"/>
      <name val="方正仿宋_GBK"/>
      <charset val="134"/>
    </font>
    <font>
      <sz val="11"/>
      <color indexed="8"/>
      <name val="方正仿宋_GBK"/>
      <charset val="134"/>
    </font>
    <font>
      <sz val="12"/>
      <name val="Times New Roman"/>
      <family val="1"/>
    </font>
    <font>
      <b/>
      <sz val="12"/>
      <name val="方正黑体简体"/>
      <family val="4"/>
      <charset val="134"/>
    </font>
    <font>
      <sz val="11"/>
      <color indexed="8"/>
      <name val="宋体"/>
      <family val="3"/>
      <charset val="134"/>
    </font>
    <font>
      <b/>
      <sz val="18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方正仿宋_GBK"/>
      <charset val="134"/>
    </font>
    <font>
      <b/>
      <sz val="12"/>
      <name val="宋体"/>
      <family val="3"/>
      <charset val="134"/>
    </font>
    <font>
      <b/>
      <sz val="10"/>
      <name val="华文细黑"/>
      <family val="3"/>
      <charset val="134"/>
    </font>
    <font>
      <sz val="10"/>
      <name val="华文细黑"/>
      <family val="3"/>
      <charset val="134"/>
    </font>
    <font>
      <b/>
      <sz val="18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2"/>
      <name val="方正仿宋_GBK"/>
      <charset val="134"/>
    </font>
    <font>
      <sz val="18"/>
      <name val="Times New Roman"/>
      <family val="1"/>
    </font>
    <font>
      <sz val="12"/>
      <name val="宋体"/>
      <family val="3"/>
      <charset val="134"/>
    </font>
    <font>
      <sz val="12"/>
      <color indexed="8"/>
      <name val="方正黑体_GBK"/>
      <charset val="134"/>
    </font>
    <font>
      <sz val="11"/>
      <color theme="1"/>
      <name val="方正仿宋_GBK"/>
      <charset val="134"/>
    </font>
    <font>
      <b/>
      <sz val="18"/>
      <color theme="1"/>
      <name val="Times New Roman"/>
      <family val="1"/>
    </font>
    <font>
      <sz val="10"/>
      <name val="宋体"/>
      <family val="3"/>
      <charset val="134"/>
    </font>
    <font>
      <b/>
      <sz val="12"/>
      <name val="黑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0"/>
      <name val="Times New Roman"/>
      <family val="1"/>
    </font>
    <font>
      <b/>
      <sz val="10"/>
      <name val="宋体"/>
      <family val="3"/>
      <charset val="134"/>
    </font>
    <font>
      <b/>
      <sz val="11"/>
      <color theme="1"/>
      <name val="方正仿宋_GBK"/>
      <charset val="134"/>
    </font>
    <font>
      <b/>
      <sz val="18"/>
      <color theme="1"/>
      <name val="方正书宋_GBK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8"/>
      <name val="方正小标宋_GBK"/>
      <charset val="134"/>
    </font>
    <font>
      <sz val="10"/>
      <name val="方正仿宋_GBK"/>
      <charset val="134"/>
    </font>
    <font>
      <sz val="10"/>
      <name val="Times New Roman"/>
      <family val="1"/>
    </font>
    <font>
      <b/>
      <sz val="11"/>
      <color rgb="FF222222"/>
      <name val="Arial"/>
      <family val="2"/>
    </font>
    <font>
      <b/>
      <sz val="13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MS Sans Serif"/>
      <family val="1"/>
    </font>
    <font>
      <sz val="10"/>
      <name val="Arial"/>
      <family val="2"/>
    </font>
    <font>
      <sz val="18"/>
      <color indexed="8"/>
      <name val="方正书宋_GBK"/>
      <charset val="134"/>
    </font>
    <font>
      <b/>
      <sz val="18"/>
      <name val="方正书宋_GBK"/>
      <charset val="134"/>
    </font>
    <font>
      <b/>
      <sz val="18"/>
      <color indexed="8"/>
      <name val="宋体"/>
      <family val="3"/>
      <charset val="134"/>
    </font>
    <font>
      <b/>
      <sz val="18"/>
      <name val="方正仿宋_GBK"/>
      <charset val="134"/>
    </font>
    <font>
      <b/>
      <sz val="18"/>
      <color indexed="8"/>
      <name val="方正书宋_GBK"/>
      <charset val="134"/>
    </font>
    <font>
      <sz val="8"/>
      <name val="方正仿宋_GBK"/>
      <charset val="134"/>
    </font>
    <font>
      <sz val="9"/>
      <name val="宋体"/>
      <family val="3"/>
      <charset val="134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9"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2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36" fillId="0" borderId="0">
      <alignment vertical="center"/>
    </xf>
    <xf numFmtId="0" fontId="21" fillId="0" borderId="0">
      <alignment vertical="center"/>
    </xf>
    <xf numFmtId="0" fontId="36" fillId="0" borderId="0"/>
    <xf numFmtId="0" fontId="36" fillId="0" borderId="0">
      <alignment vertical="center"/>
    </xf>
    <xf numFmtId="0" fontId="32" fillId="0" borderId="0">
      <alignment vertical="center"/>
    </xf>
    <xf numFmtId="0" fontId="21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4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21" fillId="0" borderId="0"/>
    <xf numFmtId="0" fontId="2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21" fillId="0" borderId="0">
      <alignment vertical="center"/>
    </xf>
    <xf numFmtId="0" fontId="44" fillId="0" borderId="0">
      <alignment vertical="center"/>
    </xf>
    <xf numFmtId="0" fontId="55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</cellStyleXfs>
  <cellXfs count="534">
    <xf numFmtId="0" fontId="0" fillId="0" borderId="0" xfId="0">
      <alignment vertical="center"/>
    </xf>
    <xf numFmtId="0" fontId="1" fillId="0" borderId="0" xfId="5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47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1" fillId="0" borderId="1" xfId="22" applyFont="1" applyFill="1" applyBorder="1" applyAlignment="1">
      <alignment horizontal="center" vertical="center" wrapText="1"/>
    </xf>
    <xf numFmtId="177" fontId="11" fillId="0" borderId="1" xfId="22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shrinkToFit="1"/>
    </xf>
    <xf numFmtId="178" fontId="13" fillId="0" borderId="1" xfId="41" applyNumberFormat="1" applyFont="1" applyFill="1" applyBorder="1" applyAlignment="1" applyProtection="1">
      <alignment horizontal="right" vertical="center"/>
      <protection locked="0"/>
    </xf>
    <xf numFmtId="0" fontId="14" fillId="0" borderId="1" xfId="0" applyNumberFormat="1" applyFont="1" applyFill="1" applyBorder="1" applyAlignment="1" applyProtection="1">
      <alignment horizontal="left" vertical="center" indent="1" shrinkToFit="1"/>
    </xf>
    <xf numFmtId="178" fontId="15" fillId="0" borderId="1" xfId="41" applyNumberFormat="1" applyFont="1" applyFill="1" applyBorder="1" applyAlignment="1" applyProtection="1">
      <alignment horizontal="right" vertical="center"/>
      <protection locked="0"/>
    </xf>
    <xf numFmtId="179" fontId="13" fillId="0" borderId="1" xfId="4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>
      <alignment vertical="center"/>
    </xf>
    <xf numFmtId="0" fontId="17" fillId="0" borderId="0" xfId="47" applyFont="1" applyFill="1" applyBorder="1" applyAlignment="1">
      <alignment vertical="center"/>
    </xf>
    <xf numFmtId="0" fontId="18" fillId="0" borderId="0" xfId="47" applyFont="1" applyFill="1" applyBorder="1" applyAlignment="1">
      <alignment horizontal="right" vertical="center"/>
    </xf>
    <xf numFmtId="0" fontId="19" fillId="0" borderId="0" xfId="48" applyFont="1" applyFill="1" applyBorder="1" applyAlignment="1">
      <alignment vertical="center"/>
    </xf>
    <xf numFmtId="0" fontId="20" fillId="0" borderId="0" xfId="48" applyFont="1" applyFill="1" applyBorder="1" applyAlignment="1">
      <alignment vertical="center"/>
    </xf>
    <xf numFmtId="0" fontId="14" fillId="0" borderId="0" xfId="48" applyFont="1" applyFill="1" applyBorder="1" applyAlignment="1">
      <alignment vertical="center"/>
    </xf>
    <xf numFmtId="0" fontId="18" fillId="0" borderId="0" xfId="48" applyFont="1" applyFill="1" applyBorder="1" applyAlignment="1">
      <alignment vertical="center"/>
    </xf>
    <xf numFmtId="0" fontId="21" fillId="0" borderId="0" xfId="48" applyFont="1" applyFill="1" applyBorder="1" applyAlignment="1">
      <alignment vertical="center"/>
    </xf>
    <xf numFmtId="0" fontId="21" fillId="0" borderId="0" xfId="48" applyFont="1" applyFill="1" applyBorder="1" applyAlignment="1">
      <alignment horizontal="center" vertical="center"/>
    </xf>
    <xf numFmtId="0" fontId="23" fillId="0" borderId="0" xfId="48" applyNumberFormat="1" applyFont="1" applyFill="1" applyBorder="1" applyAlignment="1" applyProtection="1">
      <alignment vertical="center"/>
    </xf>
    <xf numFmtId="0" fontId="23" fillId="0" borderId="0" xfId="48" applyNumberFormat="1" applyFont="1" applyFill="1" applyBorder="1" applyAlignment="1" applyProtection="1">
      <alignment horizontal="center" vertical="center"/>
    </xf>
    <xf numFmtId="0" fontId="18" fillId="0" borderId="0" xfId="48" applyNumberFormat="1" applyFont="1" applyFill="1" applyBorder="1" applyAlignment="1" applyProtection="1">
      <alignment horizontal="right" vertical="center"/>
    </xf>
    <xf numFmtId="0" fontId="24" fillId="0" borderId="1" xfId="48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shrinkToFit="1"/>
    </xf>
    <xf numFmtId="0" fontId="14" fillId="0" borderId="1" xfId="0" applyNumberFormat="1" applyFont="1" applyFill="1" applyBorder="1" applyAlignment="1" applyProtection="1">
      <alignment horizontal="center" vertical="center" shrinkToFit="1"/>
    </xf>
    <xf numFmtId="178" fontId="15" fillId="2" borderId="1" xfId="41" applyNumberFormat="1" applyFont="1" applyFill="1" applyBorder="1" applyAlignment="1" applyProtection="1">
      <alignment horizontal="right" vertical="center"/>
      <protection locked="0"/>
    </xf>
    <xf numFmtId="0" fontId="21" fillId="0" borderId="1" xfId="48" applyFont="1" applyFill="1" applyBorder="1" applyAlignment="1">
      <alignment vertical="center"/>
    </xf>
    <xf numFmtId="0" fontId="21" fillId="0" borderId="1" xfId="48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8" fontId="13" fillId="2" borderId="1" xfId="41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>
      <alignment vertical="center"/>
    </xf>
    <xf numFmtId="0" fontId="26" fillId="0" borderId="0" xfId="48" applyFont="1" applyFill="1" applyBorder="1" applyAlignment="1">
      <alignment vertical="center"/>
    </xf>
    <xf numFmtId="0" fontId="27" fillId="0" borderId="0" xfId="48" applyFont="1" applyFill="1" applyBorder="1" applyAlignment="1">
      <alignment vertical="center"/>
    </xf>
    <xf numFmtId="0" fontId="28" fillId="0" borderId="0" xfId="48" applyFont="1" applyFill="1" applyBorder="1" applyAlignment="1">
      <alignment vertical="center"/>
    </xf>
    <xf numFmtId="0" fontId="29" fillId="0" borderId="0" xfId="48" applyFont="1" applyFill="1" applyBorder="1" applyAlignment="1">
      <alignment vertical="center"/>
    </xf>
    <xf numFmtId="0" fontId="12" fillId="0" borderId="1" xfId="48" applyFont="1" applyFill="1" applyBorder="1" applyAlignment="1">
      <alignment horizontal="center" vertical="center" wrapText="1"/>
    </xf>
    <xf numFmtId="0" fontId="12" fillId="0" borderId="0" xfId="48" applyFont="1" applyFill="1" applyBorder="1" applyAlignment="1" applyProtection="1">
      <alignment vertical="center"/>
      <protection locked="0"/>
    </xf>
    <xf numFmtId="0" fontId="12" fillId="0" borderId="1" xfId="48" applyFont="1" applyFill="1" applyBorder="1" applyAlignment="1">
      <alignment horizontal="left" vertical="center"/>
    </xf>
    <xf numFmtId="0" fontId="30" fillId="0" borderId="0" xfId="48" applyFont="1" applyFill="1" applyBorder="1" applyAlignment="1" applyProtection="1">
      <alignment vertical="center"/>
      <protection locked="0"/>
    </xf>
    <xf numFmtId="0" fontId="12" fillId="0" borderId="0" xfId="48" applyFont="1" applyFill="1" applyBorder="1" applyAlignment="1">
      <alignment vertical="center"/>
    </xf>
    <xf numFmtId="0" fontId="0" fillId="0" borderId="0" xfId="16" applyFont="1" applyFill="1" applyBorder="1" applyAlignment="1">
      <alignment vertical="center"/>
    </xf>
    <xf numFmtId="0" fontId="0" fillId="0" borderId="0" xfId="16" applyFont="1" applyFill="1" applyBorder="1" applyAlignment="1" applyProtection="1">
      <alignment vertical="center"/>
      <protection locked="0"/>
    </xf>
    <xf numFmtId="0" fontId="8" fillId="0" borderId="0" xfId="16" applyFont="1" applyFill="1" applyBorder="1" applyAlignment="1">
      <alignment vertical="center"/>
    </xf>
    <xf numFmtId="0" fontId="31" fillId="0" borderId="0" xfId="16" applyFont="1" applyFill="1" applyBorder="1" applyAlignment="1">
      <alignment vertical="center"/>
    </xf>
    <xf numFmtId="0" fontId="0" fillId="0" borderId="0" xfId="54" applyFont="1" applyBorder="1" applyAlignment="1">
      <alignment horizontal="center" vertical="center"/>
    </xf>
    <xf numFmtId="0" fontId="32" fillId="0" borderId="0" xfId="54" applyAlignment="1" applyProtection="1">
      <alignment horizontal="right"/>
      <protection locked="0"/>
    </xf>
    <xf numFmtId="0" fontId="14" fillId="0" borderId="0" xfId="16" applyFont="1" applyFill="1" applyAlignment="1" applyProtection="1">
      <alignment horizontal="right" vertical="center"/>
      <protection locked="0"/>
    </xf>
    <xf numFmtId="0" fontId="12" fillId="0" borderId="1" xfId="54" applyFont="1" applyBorder="1" applyAlignment="1">
      <alignment horizontal="center" vertical="center"/>
    </xf>
    <xf numFmtId="180" fontId="12" fillId="0" borderId="1" xfId="56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54" applyFont="1" applyFill="1" applyBorder="1" applyAlignment="1" applyProtection="1">
      <alignment horizontal="center" vertical="center"/>
      <protection locked="0"/>
    </xf>
    <xf numFmtId="0" fontId="18" fillId="0" borderId="0" xfId="16" applyFont="1" applyFill="1" applyBorder="1" applyAlignment="1">
      <alignment vertical="center"/>
    </xf>
    <xf numFmtId="0" fontId="12" fillId="0" borderId="1" xfId="54" applyFont="1" applyBorder="1" applyAlignment="1">
      <alignment horizontal="left" vertical="center"/>
    </xf>
    <xf numFmtId="178" fontId="13" fillId="2" borderId="1" xfId="41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54" applyFont="1" applyFill="1" applyBorder="1" applyAlignment="1" applyProtection="1">
      <alignment horizontal="left" vertical="center"/>
      <protection locked="0"/>
    </xf>
    <xf numFmtId="0" fontId="14" fillId="0" borderId="1" xfId="53" applyFont="1" applyBorder="1" applyAlignment="1">
      <alignment vertical="center" shrinkToFit="1"/>
    </xf>
    <xf numFmtId="0" fontId="18" fillId="0" borderId="1" xfId="16" applyFont="1" applyFill="1" applyBorder="1" applyAlignment="1">
      <alignment vertical="center" shrinkToFit="1"/>
    </xf>
    <xf numFmtId="178" fontId="15" fillId="2" borderId="1" xfId="41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16" applyFont="1" applyFill="1" applyBorder="1" applyAlignment="1">
      <alignment vertical="center"/>
    </xf>
    <xf numFmtId="181" fontId="14" fillId="0" borderId="1" xfId="55" applyNumberFormat="1" applyFont="1" applyFill="1" applyBorder="1" applyAlignment="1">
      <alignment vertical="center" shrinkToFit="1"/>
    </xf>
    <xf numFmtId="0" fontId="14" fillId="0" borderId="1" xfId="53" applyFont="1" applyBorder="1" applyAlignment="1">
      <alignment horizontal="left" vertical="center" shrinkToFit="1"/>
    </xf>
    <xf numFmtId="0" fontId="24" fillId="0" borderId="1" xfId="16" applyFont="1" applyFill="1" applyBorder="1" applyAlignment="1">
      <alignment horizontal="left" vertical="center" shrinkToFit="1"/>
    </xf>
    <xf numFmtId="0" fontId="12" fillId="0" borderId="1" xfId="16" applyFont="1" applyFill="1" applyBorder="1" applyAlignment="1">
      <alignment vertical="center" shrinkToFit="1"/>
    </xf>
    <xf numFmtId="0" fontId="33" fillId="0" borderId="0" xfId="16" applyFont="1" applyFill="1" applyBorder="1" applyAlignment="1">
      <alignment vertical="center"/>
    </xf>
    <xf numFmtId="0" fontId="14" fillId="0" borderId="1" xfId="16" applyFont="1" applyFill="1" applyBorder="1" applyAlignment="1">
      <alignment vertical="center" shrinkToFit="1"/>
    </xf>
    <xf numFmtId="0" fontId="14" fillId="0" borderId="0" xfId="16" applyFont="1" applyFill="1" applyBorder="1" applyAlignment="1">
      <alignment vertical="center"/>
    </xf>
    <xf numFmtId="0" fontId="0" fillId="0" borderId="1" xfId="16" applyFont="1" applyFill="1" applyBorder="1" applyAlignment="1">
      <alignment vertical="center"/>
    </xf>
    <xf numFmtId="0" fontId="12" fillId="0" borderId="1" xfId="16" applyFont="1" applyFill="1" applyBorder="1" applyAlignment="1">
      <alignment horizontal="center" vertical="center"/>
    </xf>
    <xf numFmtId="0" fontId="14" fillId="0" borderId="1" xfId="16" applyFont="1" applyFill="1" applyBorder="1" applyAlignment="1">
      <alignment vertical="center"/>
    </xf>
    <xf numFmtId="0" fontId="24" fillId="0" borderId="1" xfId="52" applyFont="1" applyFill="1" applyBorder="1" applyAlignment="1" applyProtection="1">
      <alignment vertical="center" shrinkToFit="1"/>
      <protection locked="0"/>
    </xf>
    <xf numFmtId="0" fontId="14" fillId="0" borderId="0" xfId="16" applyFont="1" applyFill="1" applyBorder="1" applyAlignment="1" applyProtection="1">
      <alignment vertical="center"/>
      <protection locked="0"/>
    </xf>
    <xf numFmtId="0" fontId="8" fillId="0" borderId="0" xfId="54" applyFont="1" applyAlignment="1">
      <alignment vertical="center" wrapText="1"/>
    </xf>
    <xf numFmtId="0" fontId="24" fillId="0" borderId="1" xfId="52" applyFont="1" applyFill="1" applyBorder="1" applyAlignment="1">
      <alignment vertical="center"/>
    </xf>
    <xf numFmtId="0" fontId="14" fillId="0" borderId="1" xfId="52" applyFont="1" applyFill="1" applyBorder="1" applyAlignment="1">
      <alignment horizontal="left" vertical="center" indent="1"/>
    </xf>
    <xf numFmtId="0" fontId="34" fillId="0" borderId="1" xfId="52" applyFont="1" applyFill="1" applyBorder="1" applyAlignment="1">
      <alignment horizontal="left" vertical="center" indent="1"/>
    </xf>
    <xf numFmtId="0" fontId="18" fillId="0" borderId="0" xfId="16" applyFont="1" applyFill="1" applyBorder="1" applyAlignment="1" applyProtection="1">
      <alignment vertical="center"/>
      <protection locked="0"/>
    </xf>
    <xf numFmtId="0" fontId="12" fillId="0" borderId="1" xfId="16" applyFont="1" applyFill="1" applyBorder="1" applyAlignment="1">
      <alignment vertical="center"/>
    </xf>
    <xf numFmtId="0" fontId="12" fillId="0" borderId="1" xfId="52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1" fillId="0" borderId="0" xfId="51" applyFont="1" applyFill="1" applyAlignment="1" applyProtection="1">
      <alignment vertical="center"/>
    </xf>
    <xf numFmtId="0" fontId="12" fillId="0" borderId="1" xfId="54" applyFont="1" applyBorder="1" applyAlignment="1" applyProtection="1">
      <alignment horizontal="center" vertical="center"/>
    </xf>
    <xf numFmtId="0" fontId="12" fillId="0" borderId="1" xfId="53" applyFont="1" applyBorder="1" applyAlignment="1" applyProtection="1">
      <alignment vertical="center"/>
    </xf>
    <xf numFmtId="0" fontId="14" fillId="0" borderId="1" xfId="53" applyFont="1" applyFill="1" applyBorder="1" applyAlignment="1" applyProtection="1">
      <alignment horizontal="left" vertical="center" indent="1"/>
    </xf>
    <xf numFmtId="0" fontId="12" fillId="0" borderId="1" xfId="53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4" fillId="0" borderId="0" xfId="0" applyFont="1" applyProtection="1">
      <alignment vertical="center"/>
      <protection locked="0"/>
    </xf>
    <xf numFmtId="0" fontId="0" fillId="0" borderId="0" xfId="16" applyFont="1" applyFill="1" applyBorder="1" applyAlignment="1" applyProtection="1">
      <alignment vertical="center"/>
    </xf>
    <xf numFmtId="0" fontId="0" fillId="0" borderId="0" xfId="54" applyFont="1" applyBorder="1" applyAlignment="1" applyProtection="1">
      <alignment horizontal="center" vertical="center"/>
    </xf>
    <xf numFmtId="0" fontId="12" fillId="0" borderId="1" xfId="54" applyFont="1" applyFill="1" applyBorder="1" applyAlignment="1" applyProtection="1">
      <alignment horizontal="center" vertical="center"/>
    </xf>
    <xf numFmtId="0" fontId="24" fillId="0" borderId="1" xfId="52" applyFont="1" applyFill="1" applyBorder="1" applyAlignment="1" applyProtection="1">
      <alignment vertical="center"/>
    </xf>
    <xf numFmtId="0" fontId="14" fillId="0" borderId="1" xfId="52" applyFont="1" applyFill="1" applyBorder="1" applyAlignment="1" applyProtection="1">
      <alignment horizontal="left" vertical="center" indent="1"/>
    </xf>
    <xf numFmtId="0" fontId="34" fillId="0" borderId="1" xfId="52" applyFont="1" applyFill="1" applyBorder="1" applyAlignment="1" applyProtection="1">
      <alignment horizontal="left" vertical="center" indent="1"/>
    </xf>
    <xf numFmtId="0" fontId="12" fillId="0" borderId="1" xfId="16" applyFont="1" applyFill="1" applyBorder="1" applyAlignment="1" applyProtection="1">
      <alignment vertical="center"/>
    </xf>
    <xf numFmtId="0" fontId="12" fillId="0" borderId="1" xfId="52" applyFont="1" applyFill="1" applyBorder="1" applyAlignment="1" applyProtection="1">
      <alignment horizontal="center" vertical="center"/>
    </xf>
    <xf numFmtId="0" fontId="14" fillId="0" borderId="0" xfId="16" applyFont="1" applyFill="1" applyBorder="1" applyAlignment="1" applyProtection="1">
      <alignment vertical="center"/>
    </xf>
    <xf numFmtId="0" fontId="14" fillId="0" borderId="1" xfId="53" applyFont="1" applyBorder="1" applyAlignment="1">
      <alignment horizontal="left" vertical="center" indent="1" shrinkToFit="1"/>
    </xf>
    <xf numFmtId="0" fontId="18" fillId="0" borderId="1" xfId="16" applyFont="1" applyFill="1" applyBorder="1" applyAlignment="1">
      <alignment horizontal="left" vertical="center" indent="1" shrinkToFit="1"/>
    </xf>
    <xf numFmtId="181" fontId="14" fillId="0" borderId="1" xfId="55" applyNumberFormat="1" applyFont="1" applyFill="1" applyBorder="1" applyAlignment="1">
      <alignment horizontal="left" vertical="center" indent="1" shrinkToFit="1"/>
    </xf>
    <xf numFmtId="0" fontId="14" fillId="0" borderId="1" xfId="16" applyFont="1" applyFill="1" applyBorder="1" applyAlignment="1">
      <alignment horizontal="left" vertical="center" indent="1" shrinkToFit="1"/>
    </xf>
    <xf numFmtId="0" fontId="14" fillId="0" borderId="2" xfId="52" applyFont="1" applyFill="1" applyBorder="1" applyAlignment="1" applyProtection="1">
      <alignment horizontal="right" vertical="center"/>
    </xf>
    <xf numFmtId="0" fontId="14" fillId="0" borderId="1" xfId="52" applyFont="1" applyFill="1" applyBorder="1" applyAlignment="1" applyProtection="1">
      <alignment horizontal="left" vertical="center" indent="1" shrinkToFit="1"/>
    </xf>
    <xf numFmtId="0" fontId="34" fillId="0" borderId="1" xfId="52" applyFont="1" applyFill="1" applyBorder="1" applyAlignment="1" applyProtection="1">
      <alignment horizontal="left" vertical="center" indent="1" shrinkToFit="1"/>
    </xf>
    <xf numFmtId="0" fontId="14" fillId="0" borderId="1" xfId="53" applyFont="1" applyFill="1" applyBorder="1" applyAlignment="1" applyProtection="1">
      <alignment vertical="center"/>
    </xf>
    <xf numFmtId="0" fontId="14" fillId="0" borderId="1" xfId="53" applyFont="1" applyFill="1" applyBorder="1" applyAlignment="1" applyProtection="1">
      <alignment vertical="center" shrinkToFit="1"/>
    </xf>
    <xf numFmtId="180" fontId="12" fillId="0" borderId="1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52" applyFont="1" applyFill="1" applyBorder="1" applyAlignment="1" applyProtection="1">
      <alignment horizontal="left" vertical="center" indent="3"/>
    </xf>
    <xf numFmtId="0" fontId="14" fillId="0" borderId="1" xfId="16" applyFont="1" applyFill="1" applyBorder="1" applyAlignment="1" applyProtection="1">
      <alignment vertical="center"/>
      <protection locked="0"/>
    </xf>
    <xf numFmtId="182" fontId="14" fillId="0" borderId="1" xfId="73" applyNumberFormat="1" applyFont="1" applyFill="1" applyBorder="1" applyAlignment="1" applyProtection="1">
      <alignment horizontal="right" vertical="center"/>
      <protection locked="0"/>
    </xf>
    <xf numFmtId="0" fontId="34" fillId="0" borderId="1" xfId="52" applyFont="1" applyFill="1" applyBorder="1" applyAlignment="1" applyProtection="1">
      <alignment horizontal="left" vertical="center" indent="3"/>
    </xf>
    <xf numFmtId="0" fontId="18" fillId="0" borderId="1" xfId="16" applyFont="1" applyFill="1" applyBorder="1" applyAlignment="1" applyProtection="1">
      <alignment vertical="center"/>
      <protection locked="0"/>
    </xf>
    <xf numFmtId="0" fontId="14" fillId="0" borderId="1" xfId="16" applyFont="1" applyFill="1" applyBorder="1" applyAlignment="1" applyProtection="1">
      <alignment vertical="center"/>
    </xf>
    <xf numFmtId="182" fontId="12" fillId="0" borderId="1" xfId="73" applyNumberFormat="1" applyFont="1" applyFill="1" applyBorder="1" applyAlignment="1" applyProtection="1">
      <alignment horizontal="right" vertical="center"/>
      <protection locked="0"/>
    </xf>
    <xf numFmtId="0" fontId="14" fillId="0" borderId="1" xfId="53" applyFont="1" applyFill="1" applyBorder="1" applyAlignment="1" applyProtection="1">
      <alignment horizontal="left" vertical="center" indent="1" shrinkToFit="1"/>
    </xf>
    <xf numFmtId="0" fontId="32" fillId="0" borderId="0" xfId="5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 wrapText="1"/>
    </xf>
    <xf numFmtId="181" fontId="12" fillId="0" borderId="1" xfId="4" applyNumberFormat="1" applyFont="1" applyFill="1" applyBorder="1" applyAlignment="1">
      <alignment horizontal="center" vertical="center" wrapText="1"/>
    </xf>
    <xf numFmtId="0" fontId="32" fillId="0" borderId="0" xfId="5" applyFill="1" applyBorder="1" applyAlignment="1" applyProtection="1">
      <alignment vertical="center"/>
      <protection locked="0"/>
    </xf>
    <xf numFmtId="0" fontId="14" fillId="0" borderId="1" xfId="4" applyFont="1" applyFill="1" applyBorder="1" applyAlignment="1">
      <alignment horizontal="left" vertical="center" wrapText="1"/>
    </xf>
    <xf numFmtId="178" fontId="24" fillId="0" borderId="1" xfId="75" applyNumberFormat="1" applyFont="1" applyFill="1" applyBorder="1" applyAlignment="1" applyProtection="1">
      <alignment vertical="center"/>
    </xf>
    <xf numFmtId="0" fontId="0" fillId="0" borderId="0" xfId="50" applyFont="1" applyFill="1" applyAlignment="1">
      <alignment vertical="center"/>
    </xf>
    <xf numFmtId="0" fontId="10" fillId="0" borderId="0" xfId="41" applyFont="1" applyFill="1" applyBorder="1" applyAlignment="1">
      <alignment vertical="center"/>
    </xf>
    <xf numFmtId="0" fontId="36" fillId="0" borderId="0" xfId="48" applyFont="1" applyFill="1">
      <alignment vertical="center"/>
    </xf>
    <xf numFmtId="0" fontId="25" fillId="0" borderId="0" xfId="48" applyFont="1" applyFill="1">
      <alignment vertical="center"/>
    </xf>
    <xf numFmtId="177" fontId="10" fillId="0" borderId="0" xfId="41" applyNumberFormat="1" applyFont="1" applyFill="1" applyBorder="1" applyAlignment="1" applyProtection="1">
      <alignment horizontal="center"/>
      <protection locked="0"/>
    </xf>
    <xf numFmtId="0" fontId="10" fillId="0" borderId="0" xfId="41" applyFont="1" applyFill="1" applyBorder="1" applyAlignment="1"/>
    <xf numFmtId="180" fontId="0" fillId="0" borderId="0" xfId="51" applyNumberFormat="1" applyFont="1" applyFill="1" applyAlignment="1" applyProtection="1">
      <alignment vertical="center"/>
      <protection locked="0"/>
    </xf>
    <xf numFmtId="180" fontId="0" fillId="0" borderId="0" xfId="51" applyNumberFormat="1" applyFont="1" applyFill="1" applyAlignment="1">
      <alignment vertical="center"/>
    </xf>
    <xf numFmtId="0" fontId="0" fillId="0" borderId="0" xfId="51" applyFont="1" applyFill="1" applyAlignment="1" applyProtection="1">
      <alignment vertical="center"/>
      <protection locked="0"/>
    </xf>
    <xf numFmtId="0" fontId="37" fillId="0" borderId="0" xfId="20" applyFont="1" applyFill="1" applyBorder="1" applyAlignment="1">
      <alignment vertical="center"/>
    </xf>
    <xf numFmtId="177" fontId="6" fillId="0" borderId="0" xfId="20" applyNumberFormat="1" applyFont="1" applyFill="1" applyBorder="1" applyAlignment="1" applyProtection="1">
      <alignment horizontal="center" vertical="center"/>
      <protection locked="0"/>
    </xf>
    <xf numFmtId="0" fontId="6" fillId="0" borderId="0" xfId="20" applyFont="1" applyFill="1" applyBorder="1" applyAlignment="1">
      <alignment vertical="center"/>
    </xf>
    <xf numFmtId="178" fontId="14" fillId="0" borderId="0" xfId="9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40" applyFont="1" applyFill="1" applyBorder="1" applyAlignment="1">
      <alignment horizontal="center" vertical="center"/>
    </xf>
    <xf numFmtId="177" fontId="12" fillId="0" borderId="1" xfId="40" applyNumberFormat="1" applyFont="1" applyFill="1" applyBorder="1" applyAlignment="1" applyProtection="1">
      <alignment horizontal="center" vertical="center"/>
      <protection locked="0"/>
    </xf>
    <xf numFmtId="0" fontId="10" fillId="0" borderId="0" xfId="41" applyFont="1" applyFill="1" applyBorder="1" applyAlignment="1" applyProtection="1">
      <protection locked="0"/>
    </xf>
    <xf numFmtId="0" fontId="12" fillId="0" borderId="1" xfId="20" applyFont="1" applyFill="1" applyBorder="1" applyAlignment="1">
      <alignment horizontal="left" vertical="center"/>
    </xf>
    <xf numFmtId="178" fontId="38" fillId="0" borderId="1" xfId="58" applyNumberFormat="1" applyFont="1" applyFill="1" applyBorder="1" applyAlignment="1" applyProtection="1">
      <alignment horizontal="right" vertical="center"/>
      <protection locked="0"/>
    </xf>
    <xf numFmtId="0" fontId="18" fillId="0" borderId="1" xfId="20" applyFont="1" applyFill="1" applyBorder="1" applyAlignment="1">
      <alignment horizontal="left" vertical="center"/>
    </xf>
    <xf numFmtId="178" fontId="39" fillId="2" borderId="1" xfId="58" applyNumberFormat="1" applyFont="1" applyFill="1" applyBorder="1" applyAlignment="1" applyProtection="1">
      <alignment horizontal="right" vertical="center"/>
    </xf>
    <xf numFmtId="178" fontId="39" fillId="0" borderId="1" xfId="58" applyNumberFormat="1" applyFont="1" applyFill="1" applyBorder="1" applyAlignment="1" applyProtection="1">
      <alignment horizontal="right" vertical="center"/>
      <protection locked="0"/>
    </xf>
    <xf numFmtId="182" fontId="10" fillId="0" borderId="0" xfId="41" applyNumberFormat="1" applyFont="1" applyFill="1" applyBorder="1" applyAlignment="1"/>
    <xf numFmtId="178" fontId="39" fillId="0" borderId="1" xfId="58" applyNumberFormat="1" applyFont="1" applyFill="1" applyBorder="1" applyAlignment="1" applyProtection="1">
      <alignment horizontal="right" vertical="center"/>
    </xf>
    <xf numFmtId="178" fontId="38" fillId="0" borderId="1" xfId="58" applyNumberFormat="1" applyFont="1" applyFill="1" applyBorder="1" applyAlignment="1" applyProtection="1">
      <alignment horizontal="right" vertical="center"/>
    </xf>
    <xf numFmtId="178" fontId="40" fillId="2" borderId="1" xfId="58" applyNumberFormat="1" applyFont="1" applyFill="1" applyBorder="1" applyAlignment="1" applyProtection="1">
      <alignment horizontal="right" vertical="center"/>
      <protection locked="0"/>
    </xf>
    <xf numFmtId="177" fontId="18" fillId="0" borderId="1" xfId="20" applyNumberFormat="1" applyFont="1" applyFill="1" applyBorder="1" applyAlignment="1">
      <alignment horizontal="left" vertical="center"/>
    </xf>
    <xf numFmtId="178" fontId="39" fillId="2" borderId="1" xfId="58" applyNumberFormat="1" applyFont="1" applyFill="1" applyBorder="1" applyAlignment="1" applyProtection="1">
      <alignment horizontal="right" vertical="center"/>
      <protection locked="0"/>
    </xf>
    <xf numFmtId="177" fontId="24" fillId="0" borderId="1" xfId="20" applyNumberFormat="1" applyFont="1" applyFill="1" applyBorder="1" applyAlignment="1">
      <alignment horizontal="left" vertical="center"/>
    </xf>
    <xf numFmtId="0" fontId="10" fillId="0" borderId="1" xfId="41" applyFont="1" applyFill="1" applyBorder="1" applyAlignment="1"/>
    <xf numFmtId="178" fontId="15" fillId="2" borderId="1" xfId="41" applyNumberFormat="1" applyFont="1" applyFill="1" applyBorder="1" applyAlignment="1" applyProtection="1">
      <alignment horizontal="right"/>
      <protection locked="0"/>
    </xf>
    <xf numFmtId="177" fontId="18" fillId="2" borderId="1" xfId="20" applyNumberFormat="1" applyFont="1" applyFill="1" applyBorder="1" applyAlignment="1">
      <alignment horizontal="left" vertical="center"/>
    </xf>
    <xf numFmtId="0" fontId="0" fillId="0" borderId="0" xfId="50" applyFont="1" applyFill="1" applyBorder="1" applyAlignment="1">
      <alignment vertical="center" wrapText="1"/>
    </xf>
    <xf numFmtId="0" fontId="12" fillId="0" borderId="1" xfId="20" applyFont="1" applyFill="1" applyBorder="1" applyAlignment="1">
      <alignment horizontal="center" vertical="center"/>
    </xf>
    <xf numFmtId="178" fontId="38" fillId="2" borderId="1" xfId="58" applyNumberFormat="1" applyFont="1" applyFill="1" applyBorder="1" applyAlignment="1" applyProtection="1">
      <alignment horizontal="right" vertical="center"/>
    </xf>
    <xf numFmtId="177" fontId="12" fillId="2" borderId="1" xfId="20" applyNumberFormat="1" applyFont="1" applyFill="1" applyBorder="1" applyAlignment="1">
      <alignment horizontal="center" vertical="center"/>
    </xf>
    <xf numFmtId="178" fontId="15" fillId="2" borderId="1" xfId="41" applyNumberFormat="1" applyFont="1" applyFill="1" applyBorder="1" applyAlignment="1" applyProtection="1">
      <alignment horizontal="center"/>
      <protection locked="0"/>
    </xf>
    <xf numFmtId="177" fontId="24" fillId="2" borderId="1" xfId="20" applyNumberFormat="1" applyFont="1" applyFill="1" applyBorder="1" applyAlignment="1">
      <alignment horizontal="left" vertical="center"/>
    </xf>
    <xf numFmtId="178" fontId="38" fillId="2" borderId="1" xfId="58" applyNumberFormat="1" applyFont="1" applyFill="1" applyBorder="1" applyAlignment="1" applyProtection="1">
      <alignment horizontal="right" vertical="center"/>
      <protection locked="0"/>
    </xf>
    <xf numFmtId="0" fontId="41" fillId="0" borderId="0" xfId="48" applyFont="1" applyFill="1">
      <alignment vertical="center"/>
    </xf>
    <xf numFmtId="0" fontId="32" fillId="0" borderId="0" xfId="48" applyFill="1">
      <alignment vertical="center"/>
    </xf>
    <xf numFmtId="0" fontId="32" fillId="0" borderId="0" xfId="48" applyFill="1" applyAlignment="1" applyProtection="1">
      <alignment horizontal="right" vertical="center"/>
      <protection locked="0"/>
    </xf>
    <xf numFmtId="0" fontId="1" fillId="0" borderId="0" xfId="29" applyFont="1" applyFill="1" applyBorder="1" applyAlignment="1" applyProtection="1">
      <alignment vertical="center"/>
      <protection locked="0"/>
    </xf>
    <xf numFmtId="0" fontId="16" fillId="0" borderId="0" xfId="48" applyFont="1" applyFill="1" applyAlignment="1" applyProtection="1">
      <alignment horizontal="left" vertical="center"/>
      <protection locked="0"/>
    </xf>
    <xf numFmtId="0" fontId="16" fillId="0" borderId="0" xfId="48" applyFont="1" applyFill="1" applyBorder="1" applyAlignment="1">
      <alignment vertical="center"/>
    </xf>
    <xf numFmtId="0" fontId="12" fillId="0" borderId="1" xfId="48" applyFont="1" applyFill="1" applyBorder="1" applyAlignment="1">
      <alignment horizontal="center" vertical="center"/>
    </xf>
    <xf numFmtId="0" fontId="12" fillId="0" borderId="1" xfId="48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>
      <alignment vertical="center"/>
    </xf>
    <xf numFmtId="182" fontId="14" fillId="0" borderId="1" xfId="1" applyNumberFormat="1" applyFont="1" applyFill="1" applyBorder="1" applyAlignment="1" applyProtection="1">
      <alignment vertical="center" wrapText="1"/>
    </xf>
    <xf numFmtId="0" fontId="12" fillId="0" borderId="1" xfId="48" applyFont="1" applyFill="1" applyBorder="1" applyAlignment="1">
      <alignment vertical="center"/>
    </xf>
    <xf numFmtId="182" fontId="14" fillId="0" borderId="1" xfId="1" applyNumberFormat="1" applyFont="1" applyFill="1" applyBorder="1" applyAlignment="1">
      <alignment horizontal="left" vertical="center" wrapText="1"/>
    </xf>
    <xf numFmtId="0" fontId="14" fillId="0" borderId="1" xfId="48" applyFont="1" applyFill="1" applyBorder="1" applyAlignment="1">
      <alignment horizontal="left" vertical="center" wrapText="1" indent="1"/>
    </xf>
    <xf numFmtId="182" fontId="14" fillId="0" borderId="1" xfId="65" applyNumberFormat="1" applyFont="1" applyFill="1" applyBorder="1" applyAlignment="1" applyProtection="1">
      <alignment horizontal="left" vertical="center" wrapText="1"/>
    </xf>
    <xf numFmtId="182" fontId="12" fillId="0" borderId="1" xfId="1" applyNumberFormat="1" applyFont="1" applyFill="1" applyBorder="1" applyAlignment="1">
      <alignment horizontal="center" vertical="center"/>
    </xf>
    <xf numFmtId="3" fontId="12" fillId="0" borderId="1" xfId="48" applyNumberFormat="1" applyFont="1" applyFill="1" applyBorder="1" applyAlignment="1" applyProtection="1">
      <alignment vertical="center"/>
    </xf>
    <xf numFmtId="3" fontId="12" fillId="0" borderId="1" xfId="48" applyNumberFormat="1" applyFont="1" applyFill="1" applyBorder="1" applyAlignment="1" applyProtection="1">
      <alignment vertical="center" wrapText="1"/>
    </xf>
    <xf numFmtId="0" fontId="14" fillId="0" borderId="1" xfId="48" applyFont="1" applyFill="1" applyBorder="1" applyAlignment="1">
      <alignment vertical="center"/>
    </xf>
    <xf numFmtId="182" fontId="36" fillId="0" borderId="0" xfId="48" applyNumberFormat="1" applyFont="1" applyFill="1">
      <alignment vertical="center"/>
    </xf>
    <xf numFmtId="0" fontId="42" fillId="0" borderId="1" xfId="9" applyFont="1" applyFill="1" applyBorder="1" applyAlignment="1">
      <alignment horizontal="left" vertical="center" wrapText="1"/>
    </xf>
    <xf numFmtId="0" fontId="42" fillId="0" borderId="1" xfId="9" applyFont="1" applyFill="1" applyBorder="1" applyAlignment="1">
      <alignment horizontal="center" vertical="center"/>
    </xf>
    <xf numFmtId="0" fontId="14" fillId="0" borderId="0" xfId="48" applyFont="1" applyFill="1">
      <alignment vertical="center"/>
    </xf>
    <xf numFmtId="0" fontId="14" fillId="0" borderId="0" xfId="48" applyFont="1" applyFill="1" applyAlignment="1" applyProtection="1">
      <alignment horizontal="right" vertical="center"/>
      <protection locked="0"/>
    </xf>
    <xf numFmtId="178" fontId="32" fillId="0" borderId="0" xfId="48" applyNumberFormat="1" applyFill="1">
      <alignment vertical="center"/>
    </xf>
    <xf numFmtId="182" fontId="38" fillId="0" borderId="1" xfId="58" applyNumberFormat="1" applyFont="1" applyFill="1" applyBorder="1" applyAlignment="1" applyProtection="1">
      <alignment horizontal="center" vertical="center"/>
      <protection locked="0"/>
    </xf>
    <xf numFmtId="182" fontId="39" fillId="2" borderId="1" xfId="58" applyNumberFormat="1" applyFont="1" applyFill="1" applyBorder="1" applyAlignment="1" applyProtection="1">
      <alignment horizontal="center" vertical="center"/>
    </xf>
    <xf numFmtId="182" fontId="39" fillId="0" borderId="1" xfId="58" applyNumberFormat="1" applyFont="1" applyFill="1" applyBorder="1" applyAlignment="1" applyProtection="1">
      <alignment horizontal="center" vertical="center"/>
    </xf>
    <xf numFmtId="182" fontId="38" fillId="0" borderId="1" xfId="58" applyNumberFormat="1" applyFont="1" applyFill="1" applyBorder="1" applyAlignment="1" applyProtection="1">
      <alignment horizontal="center" vertical="center"/>
    </xf>
    <xf numFmtId="182" fontId="40" fillId="2" borderId="1" xfId="58" applyNumberFormat="1" applyFont="1" applyFill="1" applyBorder="1" applyAlignment="1" applyProtection="1">
      <alignment horizontal="center" vertical="center"/>
      <protection locked="0"/>
    </xf>
    <xf numFmtId="182" fontId="39" fillId="2" borderId="1" xfId="58" applyNumberFormat="1" applyFont="1" applyFill="1" applyBorder="1" applyAlignment="1" applyProtection="1">
      <alignment horizontal="center" vertical="center"/>
      <protection locked="0"/>
    </xf>
    <xf numFmtId="0" fontId="24" fillId="0" borderId="1" xfId="20" applyFont="1" applyFill="1" applyBorder="1" applyAlignment="1">
      <alignment horizontal="left" vertical="center"/>
    </xf>
    <xf numFmtId="177" fontId="15" fillId="2" borderId="1" xfId="41" applyNumberFormat="1" applyFont="1" applyFill="1" applyBorder="1" applyAlignment="1" applyProtection="1">
      <alignment horizontal="center"/>
      <protection locked="0"/>
    </xf>
    <xf numFmtId="0" fontId="18" fillId="2" borderId="1" xfId="20" applyFont="1" applyFill="1" applyBorder="1" applyAlignment="1">
      <alignment horizontal="left" vertical="center"/>
    </xf>
    <xf numFmtId="182" fontId="38" fillId="2" borderId="1" xfId="58" applyNumberFormat="1" applyFont="1" applyFill="1" applyBorder="1" applyAlignment="1" applyProtection="1">
      <alignment horizontal="center" vertical="center"/>
    </xf>
    <xf numFmtId="0" fontId="12" fillId="2" borderId="1" xfId="20" applyFont="1" applyFill="1" applyBorder="1" applyAlignment="1">
      <alignment horizontal="center" vertical="center"/>
    </xf>
    <xf numFmtId="182" fontId="38" fillId="2" borderId="1" xfId="58" applyNumberFormat="1" applyFont="1" applyFill="1" applyBorder="1" applyAlignment="1" applyProtection="1">
      <alignment horizontal="left" vertical="center"/>
    </xf>
    <xf numFmtId="0" fontId="24" fillId="2" borderId="1" xfId="20" applyFont="1" applyFill="1" applyBorder="1" applyAlignment="1">
      <alignment horizontal="left" vertical="center"/>
    </xf>
    <xf numFmtId="182" fontId="38" fillId="2" borderId="1" xfId="58" applyNumberFormat="1" applyFont="1" applyFill="1" applyBorder="1" applyAlignment="1" applyProtection="1">
      <alignment horizontal="center" vertical="center"/>
      <protection locked="0"/>
    </xf>
    <xf numFmtId="182" fontId="14" fillId="0" borderId="1" xfId="1" applyNumberFormat="1" applyFont="1" applyFill="1" applyBorder="1" applyAlignment="1">
      <alignment vertical="center" wrapText="1"/>
    </xf>
    <xf numFmtId="178" fontId="14" fillId="0" borderId="0" xfId="48" applyNumberFormat="1" applyFont="1" applyFill="1" applyAlignment="1" applyProtection="1">
      <alignment horizontal="right" vertical="center"/>
      <protection locked="0"/>
    </xf>
    <xf numFmtId="0" fontId="14" fillId="0" borderId="2" xfId="4" applyFont="1" applyFill="1" applyBorder="1" applyAlignment="1">
      <alignment horizontal="right" vertical="center" wrapText="1"/>
    </xf>
    <xf numFmtId="178" fontId="14" fillId="0" borderId="1" xfId="1" applyNumberFormat="1" applyFont="1" applyFill="1" applyBorder="1" applyAlignment="1" applyProtection="1">
      <alignment horizontal="right" vertical="center"/>
    </xf>
    <xf numFmtId="0" fontId="14" fillId="0" borderId="1" xfId="4" applyFont="1" applyFill="1" applyBorder="1" applyAlignment="1">
      <alignment vertical="center" wrapText="1"/>
    </xf>
    <xf numFmtId="0" fontId="7" fillId="0" borderId="0" xfId="5" applyFont="1" applyFill="1" applyBorder="1" applyAlignment="1">
      <alignment horizontal="right" vertical="center"/>
    </xf>
    <xf numFmtId="182" fontId="39" fillId="0" borderId="1" xfId="58" applyNumberFormat="1" applyFont="1" applyFill="1" applyBorder="1" applyAlignment="1" applyProtection="1">
      <alignment horizontal="center" vertical="center"/>
      <protection locked="0"/>
    </xf>
    <xf numFmtId="0" fontId="0" fillId="0" borderId="0" xfId="48" applyFont="1" applyFill="1" applyBorder="1" applyAlignment="1" applyProtection="1">
      <alignment horizontal="right" vertical="center"/>
      <protection locked="0"/>
    </xf>
    <xf numFmtId="0" fontId="14" fillId="0" borderId="0" xfId="48" applyFont="1" applyFill="1" applyAlignment="1" applyProtection="1">
      <alignment horizontal="center" wrapText="1"/>
      <protection locked="0"/>
    </xf>
    <xf numFmtId="0" fontId="12" fillId="0" borderId="1" xfId="0" applyFont="1" applyFill="1" applyBorder="1" applyAlignment="1">
      <alignment vertical="center" shrinkToFit="1"/>
    </xf>
    <xf numFmtId="182" fontId="38" fillId="0" borderId="1" xfId="1" applyNumberFormat="1" applyFont="1" applyFill="1" applyBorder="1" applyAlignment="1" applyProtection="1">
      <alignment horizontal="right" vertical="center"/>
      <protection locked="0"/>
    </xf>
    <xf numFmtId="182" fontId="38" fillId="0" borderId="1" xfId="1" applyNumberFormat="1" applyFont="1" applyFill="1" applyBorder="1" applyAlignment="1" applyProtection="1">
      <alignment horizontal="right" vertical="center"/>
    </xf>
    <xf numFmtId="183" fontId="38" fillId="0" borderId="1" xfId="1" applyNumberFormat="1" applyFont="1" applyFill="1" applyBorder="1" applyAlignment="1" applyProtection="1">
      <alignment horizontal="right" vertical="center"/>
      <protection locked="0"/>
    </xf>
    <xf numFmtId="182" fontId="14" fillId="0" borderId="1" xfId="1" applyNumberFormat="1" applyFont="1" applyFill="1" applyBorder="1" applyAlignment="1" applyProtection="1">
      <alignment vertical="center" shrinkToFit="1"/>
    </xf>
    <xf numFmtId="182" fontId="39" fillId="0" borderId="1" xfId="1" applyNumberFormat="1" applyFont="1" applyFill="1" applyBorder="1" applyAlignment="1" applyProtection="1">
      <alignment horizontal="right" vertical="center"/>
      <protection locked="0"/>
    </xf>
    <xf numFmtId="183" fontId="39" fillId="0" borderId="1" xfId="1" applyNumberFormat="1" applyFont="1" applyFill="1" applyBorder="1" applyAlignment="1" applyProtection="1">
      <alignment horizontal="right" vertical="center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48" applyFont="1" applyFill="1" applyBorder="1" applyAlignment="1">
      <alignment vertical="center" shrinkToFit="1"/>
    </xf>
    <xf numFmtId="182" fontId="39" fillId="0" borderId="1" xfId="1" applyNumberFormat="1" applyFont="1" applyFill="1" applyBorder="1" applyAlignment="1" applyProtection="1">
      <alignment horizontal="right" vertical="center"/>
    </xf>
    <xf numFmtId="182" fontId="14" fillId="0" borderId="1" xfId="1" applyNumberFormat="1" applyFont="1" applyFill="1" applyBorder="1" applyAlignment="1">
      <alignment horizontal="left" vertical="center" shrinkToFit="1"/>
    </xf>
    <xf numFmtId="0" fontId="14" fillId="0" borderId="1" xfId="48" applyFont="1" applyFill="1" applyBorder="1" applyAlignment="1">
      <alignment horizontal="left" vertical="center" shrinkToFit="1"/>
    </xf>
    <xf numFmtId="182" fontId="14" fillId="0" borderId="1" xfId="65" applyNumberFormat="1" applyFont="1" applyFill="1" applyBorder="1" applyAlignment="1" applyProtection="1">
      <alignment horizontal="left" vertical="center" shrinkToFit="1"/>
    </xf>
    <xf numFmtId="3" fontId="12" fillId="0" borderId="1" xfId="48" applyNumberFormat="1" applyFont="1" applyFill="1" applyBorder="1" applyAlignment="1" applyProtection="1">
      <alignment horizontal="center" vertical="center"/>
    </xf>
    <xf numFmtId="182" fontId="12" fillId="0" borderId="1" xfId="78" applyNumberFormat="1" applyFont="1" applyFill="1" applyBorder="1" applyAlignment="1" applyProtection="1">
      <alignment horizontal="center" vertical="center" wrapText="1"/>
      <protection locked="0"/>
    </xf>
    <xf numFmtId="182" fontId="12" fillId="0" borderId="1" xfId="78" applyNumberFormat="1" applyFont="1" applyFill="1" applyBorder="1" applyAlignment="1" applyProtection="1">
      <alignment horizontal="center" vertical="center"/>
      <protection locked="0"/>
    </xf>
    <xf numFmtId="182" fontId="39" fillId="0" borderId="1" xfId="78" applyNumberFormat="1" applyFont="1" applyFill="1" applyBorder="1" applyAlignment="1" applyProtection="1">
      <alignment horizontal="right" vertical="center"/>
      <protection locked="0"/>
    </xf>
    <xf numFmtId="179" fontId="39" fillId="0" borderId="1" xfId="78" applyNumberFormat="1" applyFont="1" applyFill="1" applyBorder="1" applyAlignment="1" applyProtection="1">
      <alignment horizontal="right" vertical="center"/>
      <protection locked="0"/>
    </xf>
    <xf numFmtId="182" fontId="38" fillId="0" borderId="1" xfId="78" applyNumberFormat="1" applyFont="1" applyFill="1" applyBorder="1" applyAlignment="1" applyProtection="1">
      <alignment horizontal="right" vertical="center"/>
      <protection locked="0"/>
    </xf>
    <xf numFmtId="183" fontId="38" fillId="0" borderId="1" xfId="78" applyNumberFormat="1" applyFont="1" applyFill="1" applyBorder="1" applyAlignment="1" applyProtection="1">
      <alignment horizontal="right" vertical="center"/>
      <protection locked="0"/>
    </xf>
    <xf numFmtId="183" fontId="39" fillId="0" borderId="1" xfId="78" applyNumberFormat="1" applyFont="1" applyFill="1" applyBorder="1" applyAlignment="1" applyProtection="1">
      <alignment horizontal="right" vertical="center"/>
      <protection locked="0"/>
    </xf>
    <xf numFmtId="3" fontId="12" fillId="0" borderId="1" xfId="48" applyNumberFormat="1" applyFont="1" applyFill="1" applyBorder="1" applyAlignment="1" applyProtection="1">
      <alignment vertical="center" shrinkToFit="1"/>
    </xf>
    <xf numFmtId="182" fontId="38" fillId="0" borderId="1" xfId="78" applyNumberFormat="1" applyFont="1" applyFill="1" applyBorder="1" applyAlignment="1" applyProtection="1">
      <alignment horizontal="right" vertical="center"/>
    </xf>
    <xf numFmtId="183" fontId="38" fillId="0" borderId="1" xfId="1" applyNumberFormat="1" applyFont="1" applyFill="1" applyBorder="1" applyAlignment="1" applyProtection="1">
      <alignment horizontal="right" vertical="center"/>
    </xf>
    <xf numFmtId="182" fontId="14" fillId="0" borderId="1" xfId="1" applyNumberFormat="1" applyFont="1" applyFill="1" applyBorder="1" applyAlignment="1" applyProtection="1">
      <alignment horizontal="left" vertical="center" shrinkToFit="1"/>
    </xf>
    <xf numFmtId="183" fontId="39" fillId="0" borderId="1" xfId="1" applyNumberFormat="1" applyFont="1" applyFill="1" applyBorder="1" applyAlignment="1" applyProtection="1">
      <alignment horizontal="right" vertical="center"/>
    </xf>
    <xf numFmtId="184" fontId="38" fillId="0" borderId="1" xfId="1" applyNumberFormat="1" applyFont="1" applyFill="1" applyBorder="1" applyAlignment="1" applyProtection="1">
      <alignment horizontal="right" vertical="center"/>
    </xf>
    <xf numFmtId="184" fontId="39" fillId="0" borderId="1" xfId="1" applyNumberFormat="1" applyFont="1" applyFill="1" applyBorder="1" applyAlignment="1" applyProtection="1">
      <alignment horizontal="right" vertical="center"/>
      <protection locked="0"/>
    </xf>
    <xf numFmtId="184" fontId="38" fillId="0" borderId="1" xfId="1" applyNumberFormat="1" applyFont="1" applyFill="1" applyBorder="1" applyAlignment="1" applyProtection="1">
      <alignment horizontal="right" vertical="center"/>
      <protection locked="0"/>
    </xf>
    <xf numFmtId="182" fontId="12" fillId="0" borderId="1" xfId="1" applyNumberFormat="1" applyFont="1" applyFill="1" applyBorder="1" applyAlignment="1">
      <alignment horizontal="center" vertical="center" shrinkToFit="1"/>
    </xf>
    <xf numFmtId="183" fontId="38" fillId="0" borderId="1" xfId="78" applyNumberFormat="1" applyFont="1" applyFill="1" applyBorder="1" applyAlignment="1" applyProtection="1">
      <alignment horizontal="right" vertical="center"/>
    </xf>
    <xf numFmtId="0" fontId="14" fillId="0" borderId="1" xfId="48" applyFont="1" applyFill="1" applyBorder="1" applyAlignment="1">
      <alignment horizontal="left" vertical="center" indent="1"/>
    </xf>
    <xf numFmtId="0" fontId="32" fillId="0" borderId="0" xfId="57" applyFill="1" applyAlignment="1"/>
    <xf numFmtId="0" fontId="9" fillId="0" borderId="0" xfId="57" applyFont="1" applyFill="1" applyAlignment="1"/>
    <xf numFmtId="0" fontId="25" fillId="0" borderId="0" xfId="57" applyFont="1" applyFill="1" applyAlignment="1"/>
    <xf numFmtId="0" fontId="44" fillId="0" borderId="0" xfId="43" applyFont="1" applyFill="1" applyBorder="1" applyAlignment="1">
      <alignment vertical="center"/>
    </xf>
    <xf numFmtId="0" fontId="32" fillId="0" borderId="0" xfId="57" applyFill="1" applyAlignment="1">
      <alignment horizontal="left"/>
    </xf>
    <xf numFmtId="0" fontId="30" fillId="0" borderId="0" xfId="57" applyFont="1" applyFill="1" applyAlignment="1">
      <alignment horizontal="left"/>
    </xf>
    <xf numFmtId="0" fontId="8" fillId="0" borderId="0" xfId="57" applyFont="1" applyFill="1" applyAlignment="1"/>
    <xf numFmtId="0" fontId="32" fillId="0" borderId="0" xfId="8" applyFill="1" applyBorder="1" applyAlignment="1">
      <alignment horizontal="left" vertical="center" indent="1"/>
    </xf>
    <xf numFmtId="0" fontId="14" fillId="0" borderId="2" xfId="30" applyFont="1" applyFill="1" applyBorder="1" applyAlignment="1" applyProtection="1">
      <alignment horizontal="right" vertical="center"/>
      <protection locked="0"/>
    </xf>
    <xf numFmtId="0" fontId="14" fillId="0" borderId="0" xfId="57" applyFont="1" applyFill="1" applyAlignment="1"/>
    <xf numFmtId="0" fontId="34" fillId="0" borderId="0" xfId="57" applyFont="1" applyFill="1" applyAlignment="1"/>
    <xf numFmtId="0" fontId="14" fillId="0" borderId="1" xfId="47" applyFont="1" applyFill="1" applyBorder="1" applyAlignment="1">
      <alignment horizontal="left" vertical="center" wrapText="1"/>
    </xf>
    <xf numFmtId="182" fontId="39" fillId="2" borderId="1" xfId="1" applyNumberFormat="1" applyFont="1" applyFill="1" applyBorder="1" applyAlignment="1" applyProtection="1">
      <alignment vertical="center"/>
      <protection locked="0"/>
    </xf>
    <xf numFmtId="0" fontId="9" fillId="0" borderId="0" xfId="57" applyFont="1" applyFill="1" applyAlignment="1" applyProtection="1">
      <protection locked="0"/>
    </xf>
    <xf numFmtId="0" fontId="14" fillId="0" borderId="1" xfId="47" applyFont="1" applyFill="1" applyBorder="1" applyAlignment="1">
      <alignment horizontal="center" vertical="center" wrapText="1"/>
    </xf>
    <xf numFmtId="182" fontId="14" fillId="0" borderId="1" xfId="1" applyNumberFormat="1" applyFont="1" applyFill="1" applyBorder="1" applyAlignment="1">
      <alignment horizontal="right" vertical="center" wrapText="1"/>
    </xf>
    <xf numFmtId="178" fontId="24" fillId="0" borderId="1" xfId="48" applyNumberFormat="1" applyFont="1" applyFill="1" applyBorder="1" applyAlignment="1" applyProtection="1">
      <alignment horizontal="center" vertical="center" wrapText="1"/>
    </xf>
    <xf numFmtId="0" fontId="12" fillId="0" borderId="0" xfId="57" applyFont="1" applyFill="1" applyAlignment="1"/>
    <xf numFmtId="0" fontId="19" fillId="0" borderId="0" xfId="5" applyFont="1" applyFill="1" applyBorder="1" applyAlignment="1">
      <alignment vertical="center"/>
    </xf>
    <xf numFmtId="0" fontId="32" fillId="0" borderId="0" xfId="5" applyFill="1" applyBorder="1" applyAlignment="1" applyProtection="1">
      <alignment vertical="center"/>
    </xf>
    <xf numFmtId="0" fontId="1" fillId="0" borderId="0" xfId="29" applyFont="1" applyFill="1" applyBorder="1" applyAlignment="1" applyProtection="1">
      <alignment vertical="center"/>
    </xf>
    <xf numFmtId="0" fontId="7" fillId="0" borderId="2" xfId="5" applyFont="1" applyFill="1" applyBorder="1" applyAlignment="1" applyProtection="1">
      <alignment horizontal="right" vertical="center"/>
      <protection locked="0"/>
    </xf>
    <xf numFmtId="0" fontId="12" fillId="0" borderId="1" xfId="4" applyFont="1" applyFill="1" applyBorder="1" applyAlignment="1" applyProtection="1">
      <alignment horizontal="center" vertical="center" wrapText="1"/>
    </xf>
    <xf numFmtId="181" fontId="12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4" applyFont="1" applyFill="1" applyBorder="1" applyAlignment="1" applyProtection="1">
      <alignment horizontal="left" vertical="center" wrapText="1"/>
    </xf>
    <xf numFmtId="1" fontId="14" fillId="0" borderId="1" xfId="0" applyNumberFormat="1" applyFont="1" applyFill="1" applyBorder="1" applyAlignment="1" applyProtection="1">
      <alignment vertical="center"/>
    </xf>
    <xf numFmtId="0" fontId="24" fillId="0" borderId="1" xfId="4" applyFont="1" applyFill="1" applyBorder="1" applyAlignment="1" applyProtection="1">
      <alignment vertical="center"/>
    </xf>
    <xf numFmtId="0" fontId="18" fillId="0" borderId="1" xfId="4" applyFont="1" applyFill="1" applyBorder="1" applyAlignment="1" applyProtection="1">
      <alignment horizontal="left" vertical="center"/>
    </xf>
    <xf numFmtId="0" fontId="18" fillId="0" borderId="1" xfId="4" applyFont="1" applyFill="1" applyBorder="1" applyAlignment="1" applyProtection="1">
      <alignment horizontal="left" vertical="center" indent="1"/>
    </xf>
    <xf numFmtId="49" fontId="14" fillId="0" borderId="1" xfId="4" applyNumberFormat="1" applyFont="1" applyFill="1" applyBorder="1" applyAlignment="1" applyProtection="1">
      <alignment horizontal="left" vertical="center" indent="1"/>
    </xf>
    <xf numFmtId="49" fontId="12" fillId="0" borderId="1" xfId="4" applyNumberFormat="1" applyFont="1" applyFill="1" applyBorder="1" applyAlignment="1" applyProtection="1">
      <alignment vertical="center"/>
    </xf>
    <xf numFmtId="178" fontId="39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0" xfId="5" applyFont="1" applyFill="1" applyBorder="1" applyAlignment="1" applyProtection="1">
      <alignment horizontal="right" vertical="center"/>
      <protection locked="0"/>
    </xf>
    <xf numFmtId="0" fontId="32" fillId="0" borderId="1" xfId="5" applyFill="1" applyBorder="1" applyAlignment="1">
      <alignment vertical="center"/>
    </xf>
    <xf numFmtId="182" fontId="32" fillId="0" borderId="0" xfId="5" applyNumberFormat="1" applyFill="1" applyBorder="1" applyAlignment="1">
      <alignment vertical="center"/>
    </xf>
    <xf numFmtId="181" fontId="12" fillId="0" borderId="1" xfId="8" applyNumberFormat="1" applyFont="1" applyFill="1" applyBorder="1" applyAlignment="1">
      <alignment horizontal="center" vertical="center"/>
    </xf>
    <xf numFmtId="0" fontId="0" fillId="0" borderId="0" xfId="57" applyFont="1" applyFill="1" applyAlignment="1">
      <alignment horizontal="right"/>
    </xf>
    <xf numFmtId="0" fontId="14" fillId="0" borderId="0" xfId="57" applyFont="1" applyFill="1" applyAlignment="1">
      <alignment horizontal="right" vertical="center"/>
    </xf>
    <xf numFmtId="49" fontId="12" fillId="0" borderId="1" xfId="8" applyNumberFormat="1" applyFont="1" applyFill="1" applyBorder="1" applyAlignment="1" applyProtection="1">
      <alignment vertical="center"/>
    </xf>
    <xf numFmtId="182" fontId="38" fillId="2" borderId="1" xfId="1" applyNumberFormat="1" applyFont="1" applyFill="1" applyBorder="1" applyAlignment="1" applyProtection="1">
      <alignment vertical="center"/>
      <protection locked="0"/>
    </xf>
    <xf numFmtId="0" fontId="34" fillId="0" borderId="0" xfId="57" applyFont="1" applyFill="1" applyAlignment="1">
      <alignment horizontal="right"/>
    </xf>
    <xf numFmtId="49" fontId="14" fillId="0" borderId="1" xfId="8" applyNumberFormat="1" applyFont="1" applyFill="1" applyBorder="1" applyAlignment="1" applyProtection="1">
      <alignment vertical="center"/>
    </xf>
    <xf numFmtId="178" fontId="38" fillId="2" borderId="1" xfId="1" applyNumberFormat="1" applyFont="1" applyFill="1" applyBorder="1" applyAlignment="1" applyProtection="1">
      <alignment vertical="center"/>
      <protection locked="0"/>
    </xf>
    <xf numFmtId="178" fontId="38" fillId="2" borderId="1" xfId="1" applyNumberFormat="1" applyFont="1" applyFill="1" applyBorder="1" applyAlignment="1" applyProtection="1">
      <alignment horizontal="right" vertical="center"/>
      <protection locked="0"/>
    </xf>
    <xf numFmtId="0" fontId="38" fillId="2" borderId="1" xfId="1" applyNumberFormat="1" applyFont="1" applyFill="1" applyBorder="1" applyAlignment="1" applyProtection="1">
      <alignment horizontal="right" vertical="center"/>
      <protection locked="0"/>
    </xf>
    <xf numFmtId="178" fontId="39" fillId="2" borderId="1" xfId="1" applyNumberFormat="1" applyFont="1" applyFill="1" applyBorder="1" applyAlignment="1" applyProtection="1">
      <alignment horizontal="right" vertical="center"/>
      <protection locked="0"/>
    </xf>
    <xf numFmtId="0" fontId="39" fillId="2" borderId="1" xfId="1" applyNumberFormat="1" applyFont="1" applyFill="1" applyBorder="1" applyAlignment="1" applyProtection="1">
      <alignment horizontal="right" vertical="center"/>
      <protection locked="0"/>
    </xf>
    <xf numFmtId="49" fontId="14" fillId="0" borderId="1" xfId="8" applyNumberFormat="1" applyFont="1" applyFill="1" applyBorder="1" applyAlignment="1" applyProtection="1">
      <alignment vertical="center" shrinkToFit="1"/>
    </xf>
    <xf numFmtId="49" fontId="12" fillId="0" borderId="1" xfId="8" applyNumberFormat="1" applyFont="1" applyFill="1" applyBorder="1" applyAlignment="1" applyProtection="1">
      <alignment horizontal="center" vertical="center"/>
      <protection locked="0"/>
    </xf>
    <xf numFmtId="178" fontId="39" fillId="2" borderId="1" xfId="1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</xf>
    <xf numFmtId="0" fontId="16" fillId="0" borderId="0" xfId="29" applyFont="1" applyFill="1" applyBorder="1" applyAlignment="1" applyProtection="1">
      <alignment vertical="center"/>
    </xf>
    <xf numFmtId="0" fontId="0" fillId="0" borderId="0" xfId="29" applyFont="1" applyFill="1" applyBorder="1" applyAlignment="1" applyProtection="1">
      <alignment vertical="center"/>
      <protection locked="0"/>
    </xf>
    <xf numFmtId="0" fontId="12" fillId="0" borderId="1" xfId="29" applyFont="1" applyFill="1" applyBorder="1" applyAlignment="1" applyProtection="1">
      <alignment horizontal="center" vertical="center"/>
    </xf>
    <xf numFmtId="0" fontId="12" fillId="0" borderId="1" xfId="29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/>
    </xf>
    <xf numFmtId="178" fontId="38" fillId="0" borderId="1" xfId="1" applyNumberFormat="1" applyFont="1" applyFill="1" applyBorder="1" applyAlignment="1" applyProtection="1">
      <alignment horizontal="right" vertical="center"/>
      <protection locked="0"/>
    </xf>
    <xf numFmtId="0" fontId="12" fillId="0" borderId="1" xfId="12" applyFont="1" applyFill="1" applyBorder="1" applyAlignment="1" applyProtection="1">
      <alignment horizontal="left" vertical="center"/>
    </xf>
    <xf numFmtId="1" fontId="12" fillId="0" borderId="1" xfId="0" applyNumberFormat="1" applyFont="1" applyFill="1" applyBorder="1" applyAlignment="1" applyProtection="1">
      <alignment horizontal="left" vertical="center" wrapText="1"/>
    </xf>
    <xf numFmtId="178" fontId="38" fillId="0" borderId="1" xfId="1" applyNumberFormat="1" applyFont="1" applyFill="1" applyBorder="1" applyAlignment="1" applyProtection="1">
      <alignment vertical="center"/>
    </xf>
    <xf numFmtId="1" fontId="12" fillId="0" borderId="1" xfId="12" applyNumberFormat="1" applyFont="1" applyFill="1" applyBorder="1" applyAlignment="1" applyProtection="1">
      <alignment horizontal="left" vertical="center" wrapText="1"/>
    </xf>
    <xf numFmtId="178" fontId="38" fillId="0" borderId="1" xfId="1" applyNumberFormat="1" applyFont="1" applyFill="1" applyBorder="1" applyAlignment="1" applyProtection="1">
      <alignment horizontal="right" vertical="center"/>
    </xf>
    <xf numFmtId="1" fontId="14" fillId="0" borderId="1" xfId="0" applyNumberFormat="1" applyFont="1" applyFill="1" applyBorder="1" applyAlignment="1" applyProtection="1">
      <alignment horizontal="left" vertical="center" shrinkToFit="1"/>
    </xf>
    <xf numFmtId="1" fontId="14" fillId="0" borderId="1" xfId="12" applyNumberFormat="1" applyFont="1" applyFill="1" applyBorder="1" applyAlignment="1" applyProtection="1">
      <alignment horizontal="left" vertical="center" shrinkToFit="1"/>
    </xf>
    <xf numFmtId="178" fontId="39" fillId="0" borderId="1" xfId="1" applyNumberFormat="1" applyFont="1" applyFill="1" applyBorder="1" applyAlignment="1" applyProtection="1">
      <alignment horizontal="right" vertical="center"/>
    </xf>
    <xf numFmtId="1" fontId="14" fillId="0" borderId="1" xfId="0" applyNumberFormat="1" applyFont="1" applyFill="1" applyBorder="1" applyAlignment="1" applyProtection="1">
      <alignment vertical="center" shrinkToFit="1"/>
    </xf>
    <xf numFmtId="178" fontId="39" fillId="0" borderId="1" xfId="12" applyNumberFormat="1" applyFont="1" applyFill="1" applyBorder="1" applyAlignment="1" applyProtection="1">
      <alignment vertical="center" wrapText="1"/>
      <protection locked="0"/>
    </xf>
    <xf numFmtId="178" fontId="0" fillId="0" borderId="1" xfId="0" applyNumberFormat="1" applyFill="1" applyBorder="1">
      <alignment vertical="center"/>
    </xf>
    <xf numFmtId="178" fontId="7" fillId="0" borderId="1" xfId="0" applyNumberFormat="1" applyFont="1" applyFill="1" applyBorder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1" fontId="12" fillId="0" borderId="1" xfId="12" applyNumberFormat="1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178" fontId="38" fillId="0" borderId="1" xfId="12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182" fontId="0" fillId="0" borderId="0" xfId="0" applyNumberFormat="1" applyFont="1" applyFill="1" applyBorder="1" applyAlignment="1" applyProtection="1">
      <alignment vertical="center"/>
    </xf>
    <xf numFmtId="0" fontId="0" fillId="0" borderId="0" xfId="0" applyFont="1">
      <alignment vertical="center"/>
    </xf>
    <xf numFmtId="0" fontId="25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30" applyFont="1" applyFill="1" applyBorder="1" applyAlignment="1"/>
    <xf numFmtId="178" fontId="0" fillId="0" borderId="0" xfId="30" applyNumberFormat="1" applyFont="1" applyFill="1" applyBorder="1" applyAlignment="1" applyProtection="1">
      <protection locked="0"/>
    </xf>
    <xf numFmtId="178" fontId="0" fillId="0" borderId="0" xfId="0" applyNumberFormat="1">
      <alignment vertical="center"/>
    </xf>
    <xf numFmtId="0" fontId="30" fillId="0" borderId="0" xfId="0" applyFont="1" applyAlignment="1">
      <alignment horizontal="left" vertical="center"/>
    </xf>
    <xf numFmtId="0" fontId="1" fillId="0" borderId="0" xfId="12" applyFont="1" applyFill="1" applyBorder="1" applyAlignment="1">
      <alignment vertical="center"/>
    </xf>
    <xf numFmtId="178" fontId="1" fillId="0" borderId="0" xfId="30" applyNumberFormat="1" applyFont="1" applyFill="1" applyBorder="1" applyAlignment="1" applyProtection="1">
      <alignment vertical="center"/>
      <protection locked="0"/>
    </xf>
    <xf numFmtId="178" fontId="1" fillId="0" borderId="0" xfId="30" applyNumberFormat="1" applyFont="1" applyFill="1" applyAlignment="1" applyProtection="1">
      <alignment vertical="center"/>
      <protection locked="0"/>
    </xf>
    <xf numFmtId="0" fontId="8" fillId="0" borderId="0" xfId="0" applyFont="1">
      <alignment vertical="center"/>
    </xf>
    <xf numFmtId="0" fontId="0" fillId="0" borderId="0" xfId="30" applyFont="1" applyFill="1" applyBorder="1" applyAlignment="1">
      <alignment vertical="center"/>
    </xf>
    <xf numFmtId="178" fontId="0" fillId="0" borderId="0" xfId="30" applyNumberFormat="1" applyFont="1" applyFill="1" applyAlignment="1" applyProtection="1">
      <alignment vertical="center"/>
      <protection locked="0"/>
    </xf>
    <xf numFmtId="178" fontId="14" fillId="0" borderId="0" xfId="30" applyNumberFormat="1" applyFont="1" applyFill="1" applyBorder="1" applyAlignment="1" applyProtection="1">
      <alignment horizontal="right" vertical="center"/>
      <protection locked="0"/>
    </xf>
    <xf numFmtId="0" fontId="12" fillId="0" borderId="1" xfId="30" applyFont="1" applyFill="1" applyBorder="1" applyAlignment="1">
      <alignment horizontal="center" vertical="center" shrinkToFit="1"/>
    </xf>
    <xf numFmtId="178" fontId="12" fillId="0" borderId="1" xfId="30" applyNumberFormat="1" applyFont="1" applyFill="1" applyBorder="1" applyAlignment="1" applyProtection="1">
      <alignment horizontal="center" vertical="center" wrapText="1"/>
      <protection locked="0"/>
    </xf>
    <xf numFmtId="178" fontId="12" fillId="0" borderId="1" xfId="30" applyNumberFormat="1" applyFont="1" applyFill="1" applyBorder="1" applyAlignment="1" applyProtection="1">
      <alignment horizontal="center" vertical="center"/>
      <protection locked="0"/>
    </xf>
    <xf numFmtId="0" fontId="14" fillId="3" borderId="3" xfId="0" applyNumberFormat="1" applyFont="1" applyFill="1" applyBorder="1" applyAlignment="1" applyProtection="1">
      <alignment horizontal="left" vertical="center"/>
    </xf>
    <xf numFmtId="0" fontId="12" fillId="0" borderId="1" xfId="30" applyFont="1" applyFill="1" applyBorder="1" applyAlignment="1">
      <alignment vertical="center" shrinkToFit="1"/>
    </xf>
    <xf numFmtId="0" fontId="14" fillId="0" borderId="1" xfId="30" applyFont="1" applyFill="1" applyBorder="1" applyAlignment="1">
      <alignment vertical="center" shrinkToFit="1"/>
    </xf>
    <xf numFmtId="178" fontId="0" fillId="0" borderId="1" xfId="0" applyNumberFormat="1" applyBorder="1">
      <alignment vertical="center"/>
    </xf>
    <xf numFmtId="0" fontId="14" fillId="0" borderId="1" xfId="30" applyFont="1" applyFill="1" applyBorder="1" applyAlignment="1" applyProtection="1">
      <alignment vertical="center" shrinkToFit="1"/>
      <protection locked="0"/>
    </xf>
    <xf numFmtId="0" fontId="36" fillId="3" borderId="3" xfId="0" applyNumberFormat="1" applyFont="1" applyFill="1" applyBorder="1" applyAlignment="1" applyProtection="1">
      <alignment horizontal="left" vertical="center"/>
    </xf>
    <xf numFmtId="178" fontId="0" fillId="0" borderId="1" xfId="30" applyNumberFormat="1" applyFont="1" applyFill="1" applyBorder="1" applyAlignment="1" applyProtection="1">
      <protection locked="0"/>
    </xf>
    <xf numFmtId="178" fontId="25" fillId="0" borderId="1" xfId="0" applyNumberFormat="1" applyFont="1" applyBorder="1">
      <alignment vertical="center"/>
    </xf>
    <xf numFmtId="178" fontId="0" fillId="0" borderId="1" xfId="0" applyNumberFormat="1" applyFont="1" applyBorder="1">
      <alignment vertical="center"/>
    </xf>
    <xf numFmtId="0" fontId="36" fillId="3" borderId="4" xfId="0" applyNumberFormat="1" applyFont="1" applyFill="1" applyBorder="1" applyAlignment="1" applyProtection="1">
      <alignment horizontal="left" vertical="center"/>
    </xf>
    <xf numFmtId="0" fontId="36" fillId="3" borderId="5" xfId="0" applyNumberFormat="1" applyFont="1" applyFill="1" applyBorder="1" applyAlignment="1" applyProtection="1">
      <alignment horizontal="left" vertical="center"/>
    </xf>
    <xf numFmtId="0" fontId="36" fillId="0" borderId="3" xfId="0" applyNumberFormat="1" applyFont="1" applyFill="1" applyBorder="1" applyAlignment="1" applyProtection="1">
      <alignment horizontal="left" vertical="center"/>
    </xf>
    <xf numFmtId="0" fontId="36" fillId="3" borderId="1" xfId="0" applyNumberFormat="1" applyFont="1" applyFill="1" applyBorder="1" applyAlignment="1" applyProtection="1">
      <alignment horizontal="left" vertical="center"/>
    </xf>
    <xf numFmtId="0" fontId="47" fillId="0" borderId="1" xfId="30" applyFont="1" applyFill="1" applyBorder="1" applyAlignment="1">
      <alignment vertical="center" shrinkToFi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14" fillId="0" borderId="1" xfId="30" applyFont="1" applyFill="1" applyBorder="1" applyAlignment="1">
      <alignment horizontal="left" vertical="center" shrinkToFit="1"/>
    </xf>
    <xf numFmtId="178" fontId="48" fillId="0" borderId="1" xfId="0" applyNumberFormat="1" applyFont="1" applyFill="1" applyBorder="1" applyAlignment="1" applyProtection="1">
      <alignment horizontal="left" vertical="center"/>
    </xf>
    <xf numFmtId="0" fontId="36" fillId="3" borderId="6" xfId="0" applyNumberFormat="1" applyFont="1" applyFill="1" applyBorder="1" applyAlignment="1" applyProtection="1">
      <alignment horizontal="left" vertical="center"/>
    </xf>
    <xf numFmtId="0" fontId="36" fillId="0" borderId="1" xfId="0" applyNumberFormat="1" applyFont="1" applyFill="1" applyBorder="1" applyAlignment="1" applyProtection="1">
      <alignment horizontal="left" vertical="center" shrinkToFit="1"/>
    </xf>
    <xf numFmtId="0" fontId="12" fillId="0" borderId="1" xfId="3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center"/>
    </xf>
    <xf numFmtId="182" fontId="38" fillId="2" borderId="1" xfId="1" applyNumberFormat="1" applyFont="1" applyFill="1" applyBorder="1" applyAlignment="1" applyProtection="1">
      <alignment vertical="center"/>
    </xf>
    <xf numFmtId="183" fontId="38" fillId="2" borderId="1" xfId="1" applyNumberFormat="1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>
      <alignment vertical="center"/>
    </xf>
    <xf numFmtId="183" fontId="39" fillId="2" borderId="1" xfId="1" applyNumberFormat="1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 applyProtection="1">
      <alignment horizontal="left" vertical="center" shrinkToFit="1"/>
    </xf>
    <xf numFmtId="178" fontId="38" fillId="0" borderId="1" xfId="1" applyNumberFormat="1" applyFont="1" applyFill="1" applyBorder="1" applyAlignment="1" applyProtection="1">
      <alignment vertical="center" shrinkToFit="1"/>
    </xf>
    <xf numFmtId="1" fontId="12" fillId="0" borderId="1" xfId="12" applyNumberFormat="1" applyFont="1" applyFill="1" applyBorder="1" applyAlignment="1" applyProtection="1">
      <alignment horizontal="left" vertical="center" shrinkToFit="1"/>
    </xf>
    <xf numFmtId="178" fontId="39" fillId="0" borderId="1" xfId="1" applyNumberFormat="1" applyFont="1" applyFill="1" applyBorder="1" applyAlignment="1" applyProtection="1">
      <alignment horizontal="right" vertical="center" shrinkToFit="1"/>
      <protection locked="0"/>
    </xf>
    <xf numFmtId="178" fontId="38" fillId="0" borderId="1" xfId="1" applyNumberFormat="1" applyFont="1" applyFill="1" applyBorder="1" applyAlignment="1" applyProtection="1">
      <alignment horizontal="right" vertical="center" shrinkToFit="1"/>
    </xf>
    <xf numFmtId="1" fontId="12" fillId="0" borderId="1" xfId="12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30" applyFont="1" applyFill="1" applyBorder="1" applyAlignment="1" applyProtection="1">
      <protection locked="0"/>
    </xf>
    <xf numFmtId="0" fontId="1" fillId="0" borderId="0" xfId="30" applyFont="1" applyFill="1" applyBorder="1" applyAlignment="1" applyProtection="1">
      <alignment vertical="center"/>
      <protection locked="0"/>
    </xf>
    <xf numFmtId="0" fontId="1" fillId="0" borderId="0" xfId="30" applyFont="1" applyFill="1" applyAlignment="1" applyProtection="1">
      <alignment vertical="center"/>
      <protection locked="0"/>
    </xf>
    <xf numFmtId="0" fontId="14" fillId="0" borderId="0" xfId="30" applyFont="1" applyFill="1" applyBorder="1" applyAlignment="1" applyProtection="1">
      <alignment horizontal="right" vertical="center"/>
      <protection locked="0"/>
    </xf>
    <xf numFmtId="0" fontId="0" fillId="0" borderId="0" xfId="30" applyFont="1" applyFill="1" applyAlignment="1" applyProtection="1">
      <alignment vertical="center"/>
      <protection locked="0"/>
    </xf>
    <xf numFmtId="0" fontId="14" fillId="0" borderId="0" xfId="0" applyFont="1">
      <alignment vertical="center"/>
    </xf>
    <xf numFmtId="0" fontId="12" fillId="0" borderId="1" xfId="30" applyFont="1" applyFill="1" applyBorder="1" applyAlignment="1" applyProtection="1">
      <alignment horizontal="center" vertical="center" wrapText="1"/>
      <protection locked="0"/>
    </xf>
    <xf numFmtId="182" fontId="39" fillId="0" borderId="1" xfId="1" applyNumberFormat="1" applyFont="1" applyFill="1" applyBorder="1" applyAlignment="1" applyProtection="1">
      <alignment vertical="center"/>
    </xf>
    <xf numFmtId="183" fontId="39" fillId="0" borderId="1" xfId="1" applyNumberFormat="1" applyFont="1" applyFill="1" applyBorder="1" applyAlignment="1" applyProtection="1">
      <alignment vertical="center"/>
    </xf>
    <xf numFmtId="182" fontId="39" fillId="0" borderId="1" xfId="30" applyNumberFormat="1" applyFont="1" applyFill="1" applyBorder="1" applyAlignment="1" applyProtection="1">
      <alignment vertical="center"/>
    </xf>
    <xf numFmtId="182" fontId="48" fillId="0" borderId="1" xfId="0" applyNumberFormat="1" applyFont="1" applyFill="1" applyBorder="1" applyAlignment="1" applyProtection="1">
      <alignment horizontal="left" vertical="center"/>
    </xf>
    <xf numFmtId="0" fontId="0" fillId="0" borderId="1" xfId="0" applyBorder="1">
      <alignment vertical="center"/>
    </xf>
    <xf numFmtId="182" fontId="38" fillId="0" borderId="1" xfId="1" applyNumberFormat="1" applyFont="1" applyFill="1" applyBorder="1" applyAlignment="1" applyProtection="1">
      <alignment vertical="center"/>
    </xf>
    <xf numFmtId="183" fontId="38" fillId="0" borderId="1" xfId="1" applyNumberFormat="1" applyFont="1" applyFill="1" applyBorder="1" applyAlignment="1" applyProtection="1">
      <alignment vertical="center"/>
    </xf>
    <xf numFmtId="183" fontId="38" fillId="2" borderId="1" xfId="1" applyNumberFormat="1" applyFont="1" applyFill="1" applyBorder="1" applyAlignment="1" applyProtection="1">
      <alignment vertical="center"/>
    </xf>
    <xf numFmtId="183" fontId="39" fillId="2" borderId="1" xfId="1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horizontal="left" vertical="center" shrinkToFit="1"/>
    </xf>
    <xf numFmtId="0" fontId="18" fillId="0" borderId="1" xfId="47" applyNumberFormat="1" applyFont="1" applyFill="1" applyBorder="1" applyAlignment="1" applyProtection="1">
      <alignment horizontal="left" vertical="center" shrinkToFit="1"/>
      <protection locked="0"/>
    </xf>
    <xf numFmtId="0" fontId="24" fillId="0" borderId="1" xfId="48" applyNumberFormat="1" applyFont="1" applyFill="1" applyBorder="1" applyAlignment="1" applyProtection="1">
      <alignment horizontal="center" vertical="center"/>
    </xf>
    <xf numFmtId="0" fontId="12" fillId="0" borderId="1" xfId="4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4" applyFont="1" applyFill="1" applyBorder="1" applyAlignment="1">
      <alignment vertical="center"/>
    </xf>
    <xf numFmtId="0" fontId="18" fillId="0" borderId="1" xfId="4" applyFont="1" applyFill="1" applyBorder="1" applyAlignment="1">
      <alignment vertical="center"/>
    </xf>
    <xf numFmtId="0" fontId="18" fillId="0" borderId="1" xfId="4" applyFont="1" applyFill="1" applyBorder="1" applyAlignment="1">
      <alignment horizontal="left" vertical="center"/>
    </xf>
    <xf numFmtId="0" fontId="18" fillId="0" borderId="1" xfId="4" applyFont="1" applyFill="1" applyBorder="1" applyAlignment="1">
      <alignment horizontal="left" vertical="center" indent="1"/>
    </xf>
    <xf numFmtId="49" fontId="14" fillId="0" borderId="1" xfId="4" applyNumberFormat="1" applyFont="1" applyFill="1" applyBorder="1" applyAlignment="1">
      <alignment horizontal="left" vertical="center" indent="1"/>
    </xf>
    <xf numFmtId="49" fontId="12" fillId="0" borderId="1" xfId="4" applyNumberFormat="1" applyFont="1" applyFill="1" applyBorder="1" applyAlignment="1" applyProtection="1">
      <alignment horizontal="center" vertical="center"/>
    </xf>
    <xf numFmtId="0" fontId="12" fillId="0" borderId="1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Fill="1" applyBorder="1" applyAlignment="1">
      <alignment horizontal="right" vertical="center"/>
    </xf>
    <xf numFmtId="1" fontId="14" fillId="0" borderId="1" xfId="0" applyNumberFormat="1" applyFont="1" applyFill="1" applyBorder="1" applyAlignment="1" applyProtection="1">
      <alignment horizontal="left" vertical="center" wrapText="1"/>
    </xf>
    <xf numFmtId="1" fontId="14" fillId="0" borderId="1" xfId="12" applyNumberFormat="1" applyFont="1" applyFill="1" applyBorder="1" applyAlignment="1" applyProtection="1">
      <alignment horizontal="left" vertical="center" wrapText="1"/>
    </xf>
    <xf numFmtId="1" fontId="14" fillId="0" borderId="1" xfId="0" applyNumberFormat="1" applyFont="1" applyFill="1" applyBorder="1" applyAlignment="1" applyProtection="1">
      <alignment vertical="center" wrapText="1"/>
    </xf>
    <xf numFmtId="0" fontId="39" fillId="0" borderId="1" xfId="12" applyFont="1" applyFill="1" applyBorder="1" applyAlignment="1" applyProtection="1">
      <alignment vertical="center" wrapText="1"/>
      <protection locked="0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>
      <alignment vertical="center"/>
    </xf>
    <xf numFmtId="0" fontId="7" fillId="0" borderId="1" xfId="0" applyFont="1" applyFill="1" applyBorder="1">
      <alignment vertical="center"/>
    </xf>
    <xf numFmtId="182" fontId="38" fillId="0" borderId="1" xfId="12" applyNumberFormat="1" applyFont="1" applyFill="1" applyBorder="1" applyAlignment="1" applyProtection="1">
      <alignment vertical="center" wrapText="1"/>
      <protection locked="0"/>
    </xf>
    <xf numFmtId="185" fontId="0" fillId="0" borderId="0" xfId="0" applyNumberFormat="1">
      <alignment vertical="center"/>
    </xf>
    <xf numFmtId="185" fontId="14" fillId="0" borderId="0" xfId="30" applyNumberFormat="1" applyFont="1" applyFill="1" applyBorder="1" applyAlignment="1" applyProtection="1">
      <alignment horizontal="right" vertical="center"/>
      <protection locked="0"/>
    </xf>
    <xf numFmtId="0" fontId="12" fillId="0" borderId="1" xfId="30" applyFont="1" applyFill="1" applyBorder="1" applyAlignment="1" applyProtection="1">
      <alignment horizontal="center" vertical="center"/>
      <protection locked="0"/>
    </xf>
    <xf numFmtId="185" fontId="12" fillId="0" borderId="1" xfId="30" applyNumberFormat="1" applyFont="1" applyFill="1" applyBorder="1" applyAlignment="1" applyProtection="1">
      <alignment horizontal="center" vertical="center" wrapText="1"/>
      <protection locked="0"/>
    </xf>
    <xf numFmtId="185" fontId="49" fillId="0" borderId="1" xfId="0" applyNumberFormat="1" applyFont="1" applyBorder="1">
      <alignment vertical="center"/>
    </xf>
    <xf numFmtId="185" fontId="0" fillId="0" borderId="1" xfId="0" applyNumberFormat="1" applyBorder="1">
      <alignment vertical="center"/>
    </xf>
    <xf numFmtId="0" fontId="19" fillId="0" borderId="1" xfId="30" applyFont="1" applyFill="1" applyBorder="1" applyAlignment="1" applyProtection="1">
      <protection locked="0"/>
    </xf>
    <xf numFmtId="185" fontId="0" fillId="0" borderId="1" xfId="0" applyNumberFormat="1" applyFill="1" applyBorder="1">
      <alignment vertical="center"/>
    </xf>
    <xf numFmtId="0" fontId="39" fillId="0" borderId="1" xfId="30" applyFont="1" applyFill="1" applyBorder="1" applyAlignment="1" applyProtection="1">
      <alignment vertical="center"/>
      <protection locked="0"/>
    </xf>
    <xf numFmtId="185" fontId="25" fillId="0" borderId="1" xfId="0" applyNumberFormat="1" applyFont="1" applyBorder="1">
      <alignment vertical="center"/>
    </xf>
    <xf numFmtId="185" fontId="0" fillId="0" borderId="1" xfId="0" applyNumberFormat="1" applyFont="1" applyBorder="1">
      <alignment vertical="center"/>
    </xf>
    <xf numFmtId="182" fontId="38" fillId="0" borderId="1" xfId="30" applyNumberFormat="1" applyFont="1" applyFill="1" applyBorder="1" applyAlignment="1" applyProtection="1">
      <alignment vertical="center"/>
    </xf>
    <xf numFmtId="0" fontId="38" fillId="0" borderId="1" xfId="30" applyFont="1" applyFill="1" applyBorder="1" applyAlignment="1" applyProtection="1">
      <alignment vertical="center"/>
      <protection locked="0"/>
    </xf>
    <xf numFmtId="182" fontId="39" fillId="0" borderId="1" xfId="1" applyNumberFormat="1" applyFont="1" applyFill="1" applyBorder="1" applyAlignment="1" applyProtection="1">
      <alignment vertical="center"/>
      <protection locked="0"/>
    </xf>
    <xf numFmtId="185" fontId="38" fillId="2" borderId="1" xfId="1" applyNumberFormat="1" applyFont="1" applyFill="1" applyBorder="1" applyAlignment="1" applyProtection="1">
      <alignment vertical="center"/>
      <protection locked="0"/>
    </xf>
    <xf numFmtId="185" fontId="38" fillId="2" borderId="1" xfId="0" applyNumberFormat="1" applyFont="1" applyFill="1" applyBorder="1" applyAlignment="1" applyProtection="1">
      <alignment vertical="center"/>
      <protection locked="0"/>
    </xf>
    <xf numFmtId="185" fontId="39" fillId="2" borderId="1" xfId="1" applyNumberFormat="1" applyFont="1" applyFill="1" applyBorder="1" applyAlignment="1" applyProtection="1">
      <alignment vertical="center"/>
      <protection locked="0"/>
    </xf>
    <xf numFmtId="185" fontId="39" fillId="2" borderId="1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/>
    </xf>
    <xf numFmtId="184" fontId="38" fillId="0" borderId="1" xfId="1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184" fontId="39" fillId="0" borderId="1" xfId="0" applyNumberFormat="1" applyFont="1" applyFill="1" applyBorder="1" applyAlignment="1" applyProtection="1">
      <alignment vertical="center"/>
      <protection locked="0"/>
    </xf>
    <xf numFmtId="184" fontId="39" fillId="0" borderId="1" xfId="1" applyNumberFormat="1" applyFont="1" applyFill="1" applyBorder="1" applyAlignment="1" applyProtection="1">
      <alignment vertical="center"/>
      <protection locked="0"/>
    </xf>
    <xf numFmtId="184" fontId="39" fillId="2" borderId="1" xfId="1" applyNumberFormat="1" applyFont="1" applyFill="1" applyBorder="1" applyAlignment="1" applyProtection="1">
      <alignment vertical="center"/>
      <protection locked="0"/>
    </xf>
    <xf numFmtId="184" fontId="38" fillId="2" borderId="1" xfId="1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 shrinkToFit="1"/>
    </xf>
    <xf numFmtId="0" fontId="12" fillId="0" borderId="1" xfId="0" applyFont="1" applyFill="1" applyBorder="1" applyAlignment="1" applyProtection="1">
      <alignment horizontal="center" vertical="center"/>
    </xf>
    <xf numFmtId="0" fontId="50" fillId="0" borderId="0" xfId="0" applyFont="1" applyFill="1">
      <alignment vertical="center"/>
    </xf>
    <xf numFmtId="0" fontId="5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" fontId="12" fillId="0" borderId="1" xfId="12" applyNumberFormat="1" applyFont="1" applyFill="1" applyBorder="1" applyAlignment="1" applyProtection="1">
      <alignment horizontal="center" vertical="center" shrinkToFit="1"/>
    </xf>
    <xf numFmtId="0" fontId="12" fillId="0" borderId="7" xfId="30" applyFont="1" applyFill="1" applyBorder="1" applyAlignment="1" applyProtection="1">
      <alignment horizontal="center" vertical="center" wrapText="1"/>
      <protection locked="0"/>
    </xf>
    <xf numFmtId="0" fontId="12" fillId="0" borderId="7" xfId="30" applyFont="1" applyFill="1" applyBorder="1" applyAlignment="1" applyProtection="1">
      <alignment horizontal="center" vertical="center" wrapText="1" shrinkToFit="1"/>
      <protection locked="0"/>
    </xf>
    <xf numFmtId="0" fontId="14" fillId="0" borderId="8" xfId="30" applyFont="1" applyFill="1" applyBorder="1" applyAlignment="1">
      <alignment vertical="center" shrinkToFit="1"/>
    </xf>
    <xf numFmtId="182" fontId="39" fillId="0" borderId="8" xfId="1" applyNumberFormat="1" applyFont="1" applyFill="1" applyBorder="1" applyAlignment="1" applyProtection="1">
      <alignment horizontal="right" vertical="center"/>
    </xf>
    <xf numFmtId="182" fontId="39" fillId="0" borderId="8" xfId="1" applyNumberFormat="1" applyFont="1" applyFill="1" applyBorder="1" applyAlignment="1" applyProtection="1">
      <alignment horizontal="right" vertical="center"/>
      <protection locked="0"/>
    </xf>
    <xf numFmtId="182" fontId="39" fillId="0" borderId="8" xfId="1" applyNumberFormat="1" applyFont="1" applyFill="1" applyBorder="1" applyAlignment="1" applyProtection="1">
      <alignment vertical="center"/>
    </xf>
    <xf numFmtId="183" fontId="39" fillId="0" borderId="8" xfId="1" applyNumberFormat="1" applyFont="1" applyFill="1" applyBorder="1" applyAlignment="1" applyProtection="1">
      <alignment vertical="center"/>
    </xf>
    <xf numFmtId="178" fontId="63" fillId="0" borderId="1" xfId="0" applyNumberFormat="1" applyFont="1" applyFill="1" applyBorder="1" applyAlignment="1" applyProtection="1">
      <alignment horizontal="right" vertical="center"/>
    </xf>
    <xf numFmtId="182" fontId="63" fillId="0" borderId="1" xfId="0" applyNumberFormat="1" applyFont="1" applyFill="1" applyBorder="1" applyAlignment="1" applyProtection="1">
      <alignment horizontal="left" vertical="center"/>
    </xf>
    <xf numFmtId="0" fontId="12" fillId="0" borderId="1" xfId="30" applyFont="1" applyFill="1" applyBorder="1" applyAlignment="1" applyProtection="1">
      <alignment horizontal="center" vertical="center" wrapText="1"/>
      <protection locked="0"/>
    </xf>
    <xf numFmtId="185" fontId="32" fillId="0" borderId="1" xfId="0" applyNumberFormat="1" applyFont="1" applyBorder="1">
      <alignment vertical="center"/>
    </xf>
    <xf numFmtId="182" fontId="32" fillId="0" borderId="0" xfId="48" applyNumberFormat="1" applyFill="1" applyAlignment="1" applyProtection="1">
      <alignment horizontal="right" vertical="center"/>
      <protection locked="0"/>
    </xf>
    <xf numFmtId="182" fontId="14" fillId="0" borderId="1" xfId="1" applyNumberFormat="1" applyFont="1" applyFill="1" applyBorder="1" applyAlignment="1" applyProtection="1">
      <alignment horizontal="left" vertical="center" wrapText="1"/>
    </xf>
    <xf numFmtId="182" fontId="14" fillId="0" borderId="1" xfId="65" applyNumberFormat="1" applyFont="1" applyFill="1" applyBorder="1" applyAlignment="1" applyProtection="1">
      <alignment vertical="center" wrapText="1"/>
    </xf>
    <xf numFmtId="0" fontId="32" fillId="0" borderId="0" xfId="0" applyFont="1">
      <alignment vertical="center"/>
    </xf>
    <xf numFmtId="0" fontId="32" fillId="0" borderId="0" xfId="5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4" fillId="0" borderId="2" xfId="28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29" applyFont="1" applyFill="1" applyBorder="1" applyAlignment="1" applyProtection="1">
      <alignment horizontal="center" vertical="center"/>
    </xf>
    <xf numFmtId="0" fontId="46" fillId="0" borderId="0" xfId="29" applyFont="1" applyFill="1" applyBorder="1" applyAlignment="1" applyProtection="1">
      <alignment horizontal="center" vertical="center"/>
      <protection locked="0"/>
    </xf>
    <xf numFmtId="0" fontId="46" fillId="0" borderId="0" xfId="29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right" vertical="center"/>
      <protection locked="0"/>
    </xf>
    <xf numFmtId="0" fontId="22" fillId="0" borderId="0" xfId="8" applyFont="1" applyFill="1" applyAlignment="1">
      <alignment horizontal="center" vertical="center" shrinkToFit="1"/>
    </xf>
    <xf numFmtId="0" fontId="35" fillId="0" borderId="0" xfId="5" applyFont="1" applyFill="1" applyAlignment="1">
      <alignment horizontal="center" vertical="center"/>
    </xf>
    <xf numFmtId="0" fontId="35" fillId="0" borderId="0" xfId="5" applyFont="1" applyFill="1" applyAlignment="1" applyProtection="1">
      <alignment horizontal="center" vertical="center"/>
      <protection locked="0"/>
    </xf>
    <xf numFmtId="0" fontId="22" fillId="0" borderId="0" xfId="48" applyNumberFormat="1" applyFont="1" applyFill="1" applyAlignment="1" applyProtection="1">
      <alignment horizontal="center" vertical="center"/>
    </xf>
    <xf numFmtId="0" fontId="12" fillId="0" borderId="1" xfId="30" applyFont="1" applyFill="1" applyBorder="1" applyAlignment="1" applyProtection="1">
      <alignment horizontal="center" vertical="center" wrapText="1" shrinkToFit="1"/>
      <protection locked="0"/>
    </xf>
    <xf numFmtId="0" fontId="12" fillId="0" borderId="1" xfId="30" applyFont="1" applyFill="1" applyBorder="1" applyAlignment="1">
      <alignment horizontal="center" vertical="center" shrinkToFit="1"/>
    </xf>
    <xf numFmtId="0" fontId="12" fillId="0" borderId="7" xfId="30" applyFont="1" applyFill="1" applyBorder="1" applyAlignment="1">
      <alignment horizontal="center" vertical="center" shrinkToFit="1"/>
    </xf>
    <xf numFmtId="0" fontId="12" fillId="0" borderId="1" xfId="30" applyFont="1" applyFill="1" applyBorder="1" applyAlignment="1" applyProtection="1">
      <alignment horizontal="center" vertical="center" wrapText="1"/>
      <protection locked="0"/>
    </xf>
    <xf numFmtId="0" fontId="12" fillId="0" borderId="7" xfId="30" applyFont="1" applyFill="1" applyBorder="1" applyAlignment="1" applyProtection="1">
      <alignment horizontal="center" vertical="center" wrapText="1"/>
      <protection locked="0"/>
    </xf>
    <xf numFmtId="178" fontId="12" fillId="0" borderId="1" xfId="3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35" fillId="0" borderId="0" xfId="5" applyFont="1" applyFill="1" applyAlignment="1" applyProtection="1">
      <alignment horizontal="center" vertical="center" shrinkToFit="1"/>
    </xf>
    <xf numFmtId="0" fontId="35" fillId="0" borderId="0" xfId="5" applyFont="1" applyFill="1" applyAlignment="1" applyProtection="1">
      <alignment horizontal="center" vertical="center" shrinkToFit="1"/>
      <protection locked="0"/>
    </xf>
    <xf numFmtId="0" fontId="22" fillId="0" borderId="0" xfId="8" applyFont="1" applyFill="1" applyAlignment="1">
      <alignment horizontal="center" vertical="center"/>
    </xf>
    <xf numFmtId="0" fontId="8" fillId="0" borderId="0" xfId="48" applyFont="1" applyFill="1" applyAlignment="1">
      <alignment horizontal="center" vertical="center"/>
    </xf>
    <xf numFmtId="0" fontId="8" fillId="0" borderId="0" xfId="48" applyFont="1" applyFill="1" applyAlignment="1" applyProtection="1">
      <alignment horizontal="center" vertical="center"/>
      <protection locked="0"/>
    </xf>
    <xf numFmtId="0" fontId="1" fillId="0" borderId="0" xfId="48" applyFont="1" applyFill="1" applyAlignment="1" applyProtection="1">
      <alignment horizontal="center" wrapText="1"/>
      <protection locked="0"/>
    </xf>
    <xf numFmtId="0" fontId="14" fillId="0" borderId="0" xfId="48" applyFont="1" applyFill="1" applyAlignment="1" applyProtection="1">
      <alignment horizontal="right" vertical="center" wrapText="1"/>
      <protection locked="0"/>
    </xf>
    <xf numFmtId="0" fontId="8" fillId="0" borderId="0" xfId="20" applyFont="1" applyFill="1" applyBorder="1" applyAlignment="1">
      <alignment horizontal="center" vertical="center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178" fontId="14" fillId="0" borderId="2" xfId="9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48" applyFont="1" applyFill="1" applyBorder="1" applyAlignment="1" applyProtection="1">
      <alignment horizontal="right" vertical="center" wrapText="1"/>
      <protection locked="0"/>
    </xf>
    <xf numFmtId="0" fontId="43" fillId="0" borderId="0" xfId="5" applyFont="1" applyFill="1" applyAlignment="1">
      <alignment horizontal="center" vertical="center"/>
    </xf>
    <xf numFmtId="0" fontId="8" fillId="0" borderId="0" xfId="20" applyFont="1" applyFill="1" applyBorder="1" applyAlignment="1">
      <alignment horizontal="center" vertical="center" shrinkToFit="1"/>
    </xf>
    <xf numFmtId="0" fontId="8" fillId="0" borderId="0" xfId="20" applyFont="1" applyFill="1" applyBorder="1" applyAlignment="1" applyProtection="1">
      <alignment horizontal="center" vertical="center" shrinkToFit="1"/>
      <protection locked="0"/>
    </xf>
    <xf numFmtId="0" fontId="35" fillId="0" borderId="0" xfId="5" applyFont="1" applyFill="1" applyAlignment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</xf>
    <xf numFmtId="0" fontId="8" fillId="0" borderId="0" xfId="54" applyFont="1" applyAlignment="1" applyProtection="1">
      <alignment horizontal="center" vertical="center" wrapText="1"/>
      <protection locked="0"/>
    </xf>
    <xf numFmtId="0" fontId="8" fillId="0" borderId="0" xfId="54" applyFont="1" applyAlignment="1">
      <alignment horizontal="center" vertical="center" wrapText="1"/>
    </xf>
    <xf numFmtId="0" fontId="8" fillId="0" borderId="0" xfId="54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54" applyFont="1" applyAlignment="1" applyProtection="1">
      <alignment horizontal="center" vertical="center" shrinkToFit="1"/>
    </xf>
    <xf numFmtId="0" fontId="8" fillId="0" borderId="0" xfId="54" applyFont="1" applyAlignment="1" applyProtection="1">
      <alignment horizontal="center" vertical="center" shrinkToFit="1"/>
      <protection locked="0"/>
    </xf>
    <xf numFmtId="0" fontId="8" fillId="0" borderId="0" xfId="54" applyFont="1" applyAlignment="1">
      <alignment horizontal="center" vertical="center" shrinkToFit="1"/>
    </xf>
    <xf numFmtId="0" fontId="28" fillId="0" borderId="0" xfId="48" applyNumberFormat="1" applyFont="1" applyFill="1" applyAlignment="1" applyProtection="1">
      <alignment horizontal="center" vertical="center"/>
    </xf>
    <xf numFmtId="0" fontId="1" fillId="0" borderId="0" xfId="47" applyFont="1" applyFill="1" applyBorder="1" applyAlignment="1">
      <alignment horizontal="left" vertical="center"/>
    </xf>
    <xf numFmtId="0" fontId="16" fillId="0" borderId="0" xfId="47" applyFont="1" applyFill="1" applyBorder="1" applyAlignment="1">
      <alignment horizontal="left" vertical="center"/>
    </xf>
    <xf numFmtId="0" fontId="8" fillId="0" borderId="0" xfId="47" applyFont="1" applyFill="1" applyAlignment="1">
      <alignment horizontal="center" vertical="center"/>
    </xf>
    <xf numFmtId="0" fontId="2" fillId="0" borderId="0" xfId="48" applyNumberFormat="1" applyFont="1" applyFill="1" applyAlignment="1" applyProtection="1">
      <alignment horizontal="center" vertical="center"/>
    </xf>
    <xf numFmtId="0" fontId="3" fillId="0" borderId="0" xfId="48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79">
    <cellStyle name="ColLevel_0" xfId="2"/>
    <cellStyle name="RowLevel_0" xfId="3"/>
    <cellStyle name="常规" xfId="0" builtinId="0"/>
    <cellStyle name="常规 10" xfId="4"/>
    <cellStyle name="常规 10 4 3" xfId="5"/>
    <cellStyle name="常规 10 4 3 2" xfId="6"/>
    <cellStyle name="常规 10 4 3 2 2" xfId="7"/>
    <cellStyle name="常规 10 4 3 2 2 2" xfId="8"/>
    <cellStyle name="常规 10 4 3 2 3" xfId="9"/>
    <cellStyle name="常规 13" xfId="10"/>
    <cellStyle name="常规 13 2" xfId="11"/>
    <cellStyle name="常规 2" xfId="12"/>
    <cellStyle name="常规 2 15" xfId="13"/>
    <cellStyle name="常规 2 15 2" xfId="14"/>
    <cellStyle name="常规 2 2" xfId="15"/>
    <cellStyle name="常规 2 2 2" xfId="16"/>
    <cellStyle name="常规 2 2 3" xfId="17"/>
    <cellStyle name="常规 2 3" xfId="18"/>
    <cellStyle name="常规 2 4" xfId="19"/>
    <cellStyle name="常规 2 4 2 2" xfId="20"/>
    <cellStyle name="常规 2 4 2 2 2" xfId="21"/>
    <cellStyle name="常规 20" xfId="22"/>
    <cellStyle name="常规 20 2" xfId="23"/>
    <cellStyle name="常规 20 4" xfId="24"/>
    <cellStyle name="常规 21" xfId="25"/>
    <cellStyle name="常规 21 2" xfId="26"/>
    <cellStyle name="常规 26 2 2 2" xfId="27"/>
    <cellStyle name="常规 3" xfId="28"/>
    <cellStyle name="常规 3 2" xfId="29"/>
    <cellStyle name="常规 3 2 2" xfId="30"/>
    <cellStyle name="常规 3 2 2 2" xfId="31"/>
    <cellStyle name="常规 3 2 3" xfId="32"/>
    <cellStyle name="常规 3 2 3 2" xfId="33"/>
    <cellStyle name="常规 3 3" xfId="34"/>
    <cellStyle name="常规 3 3 2" xfId="35"/>
    <cellStyle name="常规 3 4 2" xfId="36"/>
    <cellStyle name="常规 3 4 2 2" xfId="37"/>
    <cellStyle name="常规 4" xfId="38"/>
    <cellStyle name="常规 4 2" xfId="39"/>
    <cellStyle name="常规 47 4 2 2" xfId="40"/>
    <cellStyle name="常规 5" xfId="41"/>
    <cellStyle name="常规 5 2" xfId="42"/>
    <cellStyle name="常规 6" xfId="43"/>
    <cellStyle name="常规 7" xfId="44"/>
    <cellStyle name="常规 7 2" xfId="45"/>
    <cellStyle name="常规 7 3" xfId="46"/>
    <cellStyle name="常规 8" xfId="47"/>
    <cellStyle name="常规 8 2" xfId="48"/>
    <cellStyle name="常规 9" xfId="49"/>
    <cellStyle name="常规_(陈诚修改稿)2006年全省及省级财政决算及07年预算执行情况表(A4 留底自用) 2" xfId="50"/>
    <cellStyle name="常规_(陈诚修改稿)2006年全省及省级财政决算及07年预算执行情况表(A4 留底自用) 2 2 2 2" xfId="51"/>
    <cellStyle name="常规_2014年全省及省级财政收支执行及2015年预算草案表（20150123，自用稿）" xfId="52"/>
    <cellStyle name="常规_2015年全省及省级财政收支执行及2016年预算草案表（20160120）企业处修改" xfId="53"/>
    <cellStyle name="常规_国有资本经营预算表样 2 2" xfId="54"/>
    <cellStyle name="常规_国资决算以及执行情况0712 2 2" xfId="55"/>
    <cellStyle name="常规_社保基金预算报人大建议表样 2" xfId="56"/>
    <cellStyle name="常规_省级科预算草案表1.14 2 2" xfId="57"/>
    <cellStyle name="千位分隔" xfId="1" builtinId="3"/>
    <cellStyle name="千位分隔 2" xfId="58"/>
    <cellStyle name="千位分隔 2 2" xfId="59"/>
    <cellStyle name="千位分隔 3" xfId="60"/>
    <cellStyle name="千位分隔 3 2" xfId="61"/>
    <cellStyle name="千位分隔 3 2 2" xfId="62"/>
    <cellStyle name="千位分隔 3 2 2 2" xfId="63"/>
    <cellStyle name="千位分隔 3 2 2 2 2" xfId="64"/>
    <cellStyle name="千位分隔 3 2 2 3" xfId="65"/>
    <cellStyle name="千位分隔 3 2 2 3 2" xfId="66"/>
    <cellStyle name="千位分隔 3 2 2 3 3" xfId="67"/>
    <cellStyle name="千位分隔 3 2 2 4" xfId="68"/>
    <cellStyle name="千位分隔 3 2 2 4 2" xfId="69"/>
    <cellStyle name="千位分隔 3 2 2 4 3" xfId="70"/>
    <cellStyle name="千位分隔 3 3" xfId="71"/>
    <cellStyle name="千位分隔 4" xfId="72"/>
    <cellStyle name="千位分隔 4 2" xfId="73"/>
    <cellStyle name="千位分隔 4 3" xfId="74"/>
    <cellStyle name="千位分隔 5" xfId="75"/>
    <cellStyle name="千位分隔 5 2" xfId="76"/>
    <cellStyle name="千位分隔 6" xfId="77"/>
    <cellStyle name="千位分隔 7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2949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2950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51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52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53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54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55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56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2957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2958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2959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2960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2961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62" name="Text Box 6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63" name="Text Box 33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64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65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66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67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68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69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70" name="Text Box 40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71" name="Text Box 41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72" name="Text Box 6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73" name="Text Box 40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74" name="Text Box 41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75" name="Text Box 6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76" name="Text Box 33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77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78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79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80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81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82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83" name="Text Box 40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84" name="Text Box 41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85" name="Text Box 6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86" name="Text Box 40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87" name="Text Box 41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88" name="Text Box 6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89" name="Text Box 33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90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91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92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93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94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2995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96" name="Text Box 40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97" name="Text Box 41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98" name="Text Box 6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2999" name="Text Box 40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00" name="Text Box 41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01" name="Text Box 6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02" name="Text Box 33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03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04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05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06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07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08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09" name="Text Box 40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10" name="Text Box 41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11" name="Text Box 6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12" name="Text Box 40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13" name="Text Box 41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14" name="Text Box 6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15" name="Text Box 33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16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17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18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19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20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21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22" name="Text Box 40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23" name="Text Box 41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24" name="Text Box 6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25" name="Text Box 40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125095</xdr:rowOff>
    </xdr:to>
    <xdr:sp macro="" textlink="">
      <xdr:nvSpPr>
        <xdr:cNvPr id="10703026" name="Text Box 41"/>
        <xdr:cNvSpPr txBox="1">
          <a:spLocks noChangeArrowheads="1"/>
        </xdr:cNvSpPr>
      </xdr:nvSpPr>
      <xdr:spPr>
        <a:xfrm>
          <a:off x="5324475" y="148717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27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28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29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30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31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32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33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34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35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36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37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38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39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40" name="Text Box 6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41" name="Text Box 33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42" name="Text Box 34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43" name="Text Box 35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44" name="Text Box 36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45" name="文本框 6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46" name="Text Box 38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47" name="Text Box 39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48" name="Text Box 40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49" name="Text Box 41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50" name="Text Box 6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51" name="Text Box 40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052" name="Text Box 41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53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54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55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56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57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58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59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60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61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62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63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64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65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66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703067" name="Text Box 33"/>
        <xdr:cNvSpPr txBox="1">
          <a:spLocks noChangeArrowheads="1"/>
        </xdr:cNvSpPr>
      </xdr:nvSpPr>
      <xdr:spPr>
        <a:xfrm>
          <a:off x="5324475" y="1487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68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69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70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71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72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73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74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75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76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77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78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79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80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81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82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83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84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85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86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87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88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89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90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91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92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093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94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95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96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97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98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099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00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01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02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03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04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05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06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07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08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09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10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11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12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13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14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15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16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17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18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19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20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21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22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23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24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25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26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27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28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29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30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31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32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33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34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35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36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37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38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39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40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41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42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43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44" name="Text Box 6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45" name="Text Box 33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46" name="Text Box 34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47" name="Text Box 35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48" name="Text Box 36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49" name="文本框 6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50" name="Text Box 38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51" name="Text Box 39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52" name="Text Box 40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53" name="Text Box 41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54" name="Text Box 6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55" name="Text Box 40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6</xdr:row>
      <xdr:rowOff>106045</xdr:rowOff>
    </xdr:to>
    <xdr:sp macro="" textlink="">
      <xdr:nvSpPr>
        <xdr:cNvPr id="10703156" name="Text Box 41"/>
        <xdr:cNvSpPr txBox="1">
          <a:spLocks noChangeArrowheads="1"/>
        </xdr:cNvSpPr>
      </xdr:nvSpPr>
      <xdr:spPr>
        <a:xfrm>
          <a:off x="5324475" y="148717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57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58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59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60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61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62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63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64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65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66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67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68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69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70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71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72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73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74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75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76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77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78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79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80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81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82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83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84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85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86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87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88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89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90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91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92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93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94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95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96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197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98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199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00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01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02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03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04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05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06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07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08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09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10" name="Text Box 33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11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12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13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14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15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16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17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18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19" name="Text Box 6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20" name="Text Box 40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6</xdr:row>
      <xdr:rowOff>106045</xdr:rowOff>
    </xdr:to>
    <xdr:sp macro="" textlink="">
      <xdr:nvSpPr>
        <xdr:cNvPr id="10703221" name="Text Box 41"/>
        <xdr:cNvSpPr txBox="1">
          <a:spLocks noChangeArrowheads="1"/>
        </xdr:cNvSpPr>
      </xdr:nvSpPr>
      <xdr:spPr>
        <a:xfrm>
          <a:off x="5324475" y="148717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22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23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24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25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26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27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28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29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30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31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32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33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34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35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36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37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38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39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40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41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42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43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44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45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46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47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48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49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50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51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52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53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54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55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56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57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58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59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60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61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62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63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64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65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66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67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68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69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70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71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72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73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74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75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76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77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78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79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80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81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82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83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84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85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86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87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88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89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90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91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92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93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294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95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96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97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98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299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00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01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02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03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04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05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06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07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08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09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10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11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12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13" name="Text Box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14" name="Text Box 33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15" name="Text Box 34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16" name="Text Box 35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17" name="Text Box 3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18" name="文本框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19" name="Text Box 38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20" name="Text Box 39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21" name="Text Box 40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22" name="Text Box 41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23" name="Text Box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24" name="Text Box 40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325" name="Text Box 41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26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27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28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29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30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31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32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33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34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35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36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37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38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39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703340" name="Text Box 33"/>
        <xdr:cNvSpPr txBox="1">
          <a:spLocks noChangeArrowheads="1"/>
        </xdr:cNvSpPr>
      </xdr:nvSpPr>
      <xdr:spPr>
        <a:xfrm>
          <a:off x="5324475" y="1487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41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42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43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44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45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46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47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48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49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50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51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52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53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54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55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56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57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58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59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60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61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62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63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64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65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66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67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68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69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70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71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72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73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74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75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76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77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78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79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80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81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82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83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84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85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86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87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88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89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90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91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92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93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94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95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96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97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398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399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00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01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02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03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04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05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06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07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08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09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10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11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12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13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14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15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16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17" name="Text Box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18" name="Text Box 33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19" name="Text Box 34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20" name="Text Box 35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21" name="Text Box 3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22" name="文本框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23" name="Text Box 38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24" name="Text Box 39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25" name="Text Box 40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26" name="Text Box 41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27" name="Text Box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28" name="Text Box 40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429" name="Text Box 41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30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31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32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33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34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35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36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37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38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39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40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41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42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43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44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45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46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47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48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49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50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51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52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53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54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55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56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57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58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59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60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61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62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63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64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65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66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67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68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69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70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71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72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73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74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75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76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77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78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79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80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81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82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83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84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85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86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87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88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89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90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91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92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93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94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95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496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97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98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499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00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01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02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03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04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05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06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07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08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09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10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11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12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13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14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15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16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17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18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19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20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21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22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23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24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25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26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27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28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29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30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31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32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33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34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35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36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37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38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39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40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41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42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43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44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45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46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47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48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49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50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51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52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53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54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55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56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57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58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59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60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61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62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63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64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65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66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67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68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69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70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71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72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73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74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75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76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77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78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79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580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81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82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83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84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85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86" name="Text Box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87" name="Text Box 33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88" name="Text Box 34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89" name="Text Box 35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90" name="Text Box 3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91" name="文本框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92" name="Text Box 38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93" name="Text Box 39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94" name="Text Box 40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95" name="Text Box 41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96" name="Text Box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97" name="Text Box 40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598" name="Text Box 41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599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00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01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02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03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04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05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06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07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08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09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10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11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12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703613" name="Text Box 33"/>
        <xdr:cNvSpPr txBox="1">
          <a:spLocks noChangeArrowheads="1"/>
        </xdr:cNvSpPr>
      </xdr:nvSpPr>
      <xdr:spPr>
        <a:xfrm>
          <a:off x="5324475" y="148717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14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15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16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17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18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19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20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21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22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23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24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25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26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27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28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29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30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31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32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33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34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35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36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37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38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39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40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41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42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43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44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45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46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47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48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49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50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51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52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53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54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55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56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57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58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59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60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61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62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63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64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65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66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67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68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69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70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71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72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73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74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75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76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77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78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79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80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81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82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83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684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85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86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87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88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689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690" name="Text Box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691" name="Text Box 33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692" name="Text Box 34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693" name="Text Box 35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694" name="Text Box 3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695" name="文本框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696" name="Text Box 38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697" name="Text Box 39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698" name="Text Box 40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699" name="Text Box 41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700" name="Text Box 6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701" name="Text Box 40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38100</xdr:colOff>
      <xdr:row>5</xdr:row>
      <xdr:rowOff>180975</xdr:rowOff>
    </xdr:to>
    <xdr:sp macro="" textlink="">
      <xdr:nvSpPr>
        <xdr:cNvPr id="10703702" name="Text Box 41"/>
        <xdr:cNvSpPr txBox="1">
          <a:spLocks noChangeArrowheads="1"/>
        </xdr:cNvSpPr>
      </xdr:nvSpPr>
      <xdr:spPr>
        <a:xfrm>
          <a:off x="5324475" y="148717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03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04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05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06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07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08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09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10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11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12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13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14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15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16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17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18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19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20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21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22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23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24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25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26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27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28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29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30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31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32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33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34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35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36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37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38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39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40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41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42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43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44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45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46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47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48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49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50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51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52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53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54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55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56" name="Text Box 33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57" name="Text Box 34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58" name="Text Box 35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59" name="Text Box 3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60" name="文本框 6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61" name="Text Box 38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123825</xdr:rowOff>
    </xdr:to>
    <xdr:sp macro="" textlink="">
      <xdr:nvSpPr>
        <xdr:cNvPr id="10703762" name="Text Box 39"/>
        <xdr:cNvSpPr txBox="1">
          <a:spLocks noChangeArrowheads="1"/>
        </xdr:cNvSpPr>
      </xdr:nvSpPr>
      <xdr:spPr>
        <a:xfrm>
          <a:off x="5324475" y="148717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63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64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65" name="Text Box 6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66" name="Text Box 40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180975</xdr:rowOff>
    </xdr:to>
    <xdr:sp macro="" textlink="">
      <xdr:nvSpPr>
        <xdr:cNvPr id="10703767" name="Text Box 41"/>
        <xdr:cNvSpPr txBox="1">
          <a:spLocks noChangeArrowheads="1"/>
        </xdr:cNvSpPr>
      </xdr:nvSpPr>
      <xdr:spPr>
        <a:xfrm>
          <a:off x="5324475" y="148717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768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769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70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71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72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73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74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75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776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777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778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779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780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781" name="Text Box 6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782" name="Text Box 33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83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84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85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86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87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88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789" name="Text Box 40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790" name="Text Box 41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791" name="Text Box 6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792" name="Text Box 40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793" name="Text Box 41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794" name="Text Box 6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795" name="Text Box 33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96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97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98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799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00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01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02" name="Text Box 40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03" name="Text Box 41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04" name="Text Box 6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05" name="Text Box 40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06" name="Text Box 41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07" name="Text Box 6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08" name="Text Box 33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09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10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11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12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13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14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15" name="Text Box 40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16" name="Text Box 41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17" name="Text Box 6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18" name="Text Box 40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19" name="Text Box 41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20" name="Text Box 6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21" name="Text Box 33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22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23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24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25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26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27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28" name="Text Box 40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29" name="Text Box 41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30" name="Text Box 6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31" name="Text Box 40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32" name="Text Box 41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33" name="Text Box 6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34" name="Text Box 33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35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36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37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38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39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40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41" name="Text Box 40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42" name="Text Box 41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43" name="Text Box 6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44" name="Text Box 40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125095</xdr:rowOff>
    </xdr:to>
    <xdr:sp macro="" textlink="">
      <xdr:nvSpPr>
        <xdr:cNvPr id="10703845" name="Text Box 41"/>
        <xdr:cNvSpPr txBox="1">
          <a:spLocks noChangeArrowheads="1"/>
        </xdr:cNvSpPr>
      </xdr:nvSpPr>
      <xdr:spPr>
        <a:xfrm>
          <a:off x="5324475" y="174244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846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847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48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49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50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51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52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3853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854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855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856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857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3858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59" name="Text Box 6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60" name="Text Box 33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61" name="Text Box 34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62" name="Text Box 35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63" name="Text Box 36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64" name="文本框 6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65" name="Text Box 38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66" name="Text Box 39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67" name="Text Box 40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68" name="Text Box 41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69" name="Text Box 6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70" name="Text Box 40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3871" name="Text Box 41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68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69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70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71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72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73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74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75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76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77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78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79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80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81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 macro="" textlink="">
      <xdr:nvSpPr>
        <xdr:cNvPr id="10707982" name="Text Box 33"/>
        <xdr:cNvSpPr txBox="1">
          <a:spLocks noChangeArrowheads="1"/>
        </xdr:cNvSpPr>
      </xdr:nvSpPr>
      <xdr:spPr>
        <a:xfrm>
          <a:off x="5324475" y="17424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83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84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85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86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87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88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89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90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91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92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93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94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7995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96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97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98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7999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00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01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02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03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04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05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06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07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08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09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10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11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12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13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14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15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16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17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18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19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20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21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22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23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24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25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26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27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28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29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30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31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32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33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34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35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36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37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38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39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40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41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42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43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44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45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46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47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48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49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50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51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52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53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54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55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56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57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58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59" name="Text Box 6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60" name="Text Box 33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61" name="Text Box 34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62" name="Text Box 35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63" name="Text Box 36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64" name="文本框 6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65" name="Text Box 38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66" name="Text Box 39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67" name="Text Box 40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68" name="Text Box 41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69" name="Text Box 6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70" name="Text Box 40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7</xdr:row>
      <xdr:rowOff>106045</xdr:rowOff>
    </xdr:to>
    <xdr:sp macro="" textlink="">
      <xdr:nvSpPr>
        <xdr:cNvPr id="10708071" name="Text Box 41"/>
        <xdr:cNvSpPr txBox="1">
          <a:spLocks noChangeArrowheads="1"/>
        </xdr:cNvSpPr>
      </xdr:nvSpPr>
      <xdr:spPr>
        <a:xfrm>
          <a:off x="5324475" y="174244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72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73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74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75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76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77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78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79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80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81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82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83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84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85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86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87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88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89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90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91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092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93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94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95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96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97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98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099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00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01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02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03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04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05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06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07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08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09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10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11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12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13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14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15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16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17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18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19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20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21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22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23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24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25" name="Text Box 33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26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27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28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29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30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31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32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33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34" name="Text Box 6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35" name="Text Box 40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106045</xdr:rowOff>
    </xdr:to>
    <xdr:sp macro="" textlink="">
      <xdr:nvSpPr>
        <xdr:cNvPr id="10708136" name="Text Box 41"/>
        <xdr:cNvSpPr txBox="1">
          <a:spLocks noChangeArrowheads="1"/>
        </xdr:cNvSpPr>
      </xdr:nvSpPr>
      <xdr:spPr>
        <a:xfrm>
          <a:off x="5324475" y="174244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37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38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39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40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41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42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43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44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45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46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47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48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49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50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51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52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53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54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55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56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57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58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59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60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61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62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63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64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65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66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67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68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69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70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71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72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73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74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75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76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77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78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79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80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81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82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83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84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85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86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87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88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89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90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91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92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93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94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95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196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97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98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199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00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01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02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03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04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05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06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07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08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09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10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11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12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13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14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15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16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17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18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19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20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21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22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23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24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25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26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27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28" name="Text Box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29" name="Text Box 33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30" name="Text Box 34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31" name="Text Box 35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32" name="Text Box 3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33" name="文本框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34" name="Text Box 38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35" name="Text Box 39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36" name="Text Box 40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37" name="Text Box 41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38" name="Text Box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39" name="Text Box 40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240" name="Text Box 41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41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42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43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44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45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46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47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48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49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50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51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52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53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54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 macro="" textlink="">
      <xdr:nvSpPr>
        <xdr:cNvPr id="10708255" name="Text Box 33"/>
        <xdr:cNvSpPr txBox="1">
          <a:spLocks noChangeArrowheads="1"/>
        </xdr:cNvSpPr>
      </xdr:nvSpPr>
      <xdr:spPr>
        <a:xfrm>
          <a:off x="5324475" y="17424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56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57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58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59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60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61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62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63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64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65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66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67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68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69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70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71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72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73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74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75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76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77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78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79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80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81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82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83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84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85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86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87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88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89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90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91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92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93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294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95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96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97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98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299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00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01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02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03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04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05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06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07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08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09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10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11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12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13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14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15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16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17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18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19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20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21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22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23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24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25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26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27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28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29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30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31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32" name="Text Box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33" name="Text Box 33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34" name="Text Box 34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35" name="Text Box 35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36" name="Text Box 3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37" name="文本框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38" name="Text Box 38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39" name="Text Box 39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40" name="Text Box 40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41" name="Text Box 41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42" name="Text Box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43" name="Text Box 40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344" name="Text Box 41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45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46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47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48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49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50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51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52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53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54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55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56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57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58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59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60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61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62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63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64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65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66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67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68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69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70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71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72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73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74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75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76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77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78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79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80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81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82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83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84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85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86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87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88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89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90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91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92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93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94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95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96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97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398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399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00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01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02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03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04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05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06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07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08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09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10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11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12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13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14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15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16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17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18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19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20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21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22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23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24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25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26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27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28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29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30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31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32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33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34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35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36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37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38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39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40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41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42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43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44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45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46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47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48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49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50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51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52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53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54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55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56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57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58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59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60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61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62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63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64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65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66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67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68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69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70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71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72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73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74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75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76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77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78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79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80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81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82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83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84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85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86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87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88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89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90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91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92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93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94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495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96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97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98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499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00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01" name="Text Box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02" name="Text Box 33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03" name="Text Box 34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04" name="Text Box 35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05" name="Text Box 3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06" name="文本框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07" name="Text Box 38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08" name="Text Box 39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09" name="Text Box 40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10" name="Text Box 41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11" name="Text Box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12" name="Text Box 40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513" name="Text Box 41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14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15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16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17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18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19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20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21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22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23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24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25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26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27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sp macro="" textlink="">
      <xdr:nvSpPr>
        <xdr:cNvPr id="10708528" name="Text Box 33"/>
        <xdr:cNvSpPr txBox="1">
          <a:spLocks noChangeArrowheads="1"/>
        </xdr:cNvSpPr>
      </xdr:nvSpPr>
      <xdr:spPr>
        <a:xfrm>
          <a:off x="5324475" y="17424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29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30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31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32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33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34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35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36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37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38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39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40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41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42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43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44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45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46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47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48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49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50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51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52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53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54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55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56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57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58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59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60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61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62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63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64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65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66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67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68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69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70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71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72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73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74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75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76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77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78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79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80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81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82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83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84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85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86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87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88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89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90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91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92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593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94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95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96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97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98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599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00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01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02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03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04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05" name="Text Box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06" name="Text Box 33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07" name="Text Box 34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08" name="Text Box 35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09" name="Text Box 3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10" name="文本框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11" name="Text Box 38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12" name="Text Box 39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13" name="Text Box 40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14" name="Text Box 41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15" name="Text Box 6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16" name="Text Box 40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38100</xdr:colOff>
      <xdr:row>6</xdr:row>
      <xdr:rowOff>180975</xdr:rowOff>
    </xdr:to>
    <xdr:sp macro="" textlink="">
      <xdr:nvSpPr>
        <xdr:cNvPr id="10708617" name="Text Box 41"/>
        <xdr:cNvSpPr txBox="1">
          <a:spLocks noChangeArrowheads="1"/>
        </xdr:cNvSpPr>
      </xdr:nvSpPr>
      <xdr:spPr>
        <a:xfrm>
          <a:off x="5324475" y="174244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18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19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20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21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22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23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24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25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26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27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28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29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30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31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32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33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34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35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36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37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38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39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40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41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42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43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44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45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46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47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48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49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50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51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52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53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54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55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56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57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58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59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60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61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62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63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64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65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66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67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68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69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70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71" name="Text Box 33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72" name="Text Box 34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73" name="Text Box 35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74" name="Text Box 3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75" name="文本框 6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76" name="Text Box 38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123825</xdr:rowOff>
    </xdr:to>
    <xdr:sp macro="" textlink="">
      <xdr:nvSpPr>
        <xdr:cNvPr id="10708677" name="Text Box 39"/>
        <xdr:cNvSpPr txBox="1">
          <a:spLocks noChangeArrowheads="1"/>
        </xdr:cNvSpPr>
      </xdr:nvSpPr>
      <xdr:spPr>
        <a:xfrm>
          <a:off x="5324475" y="174244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78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79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80" name="Text Box 6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81" name="Text Box 40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180975</xdr:rowOff>
    </xdr:to>
    <xdr:sp macro="" textlink="">
      <xdr:nvSpPr>
        <xdr:cNvPr id="10708682" name="Text Box 41"/>
        <xdr:cNvSpPr txBox="1">
          <a:spLocks noChangeArrowheads="1"/>
        </xdr:cNvSpPr>
      </xdr:nvSpPr>
      <xdr:spPr>
        <a:xfrm>
          <a:off x="5324475" y="174244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4878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4879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4880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4881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4882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4883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4884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4885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4886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4887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4888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4889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4890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4891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4892" name="Text Box 33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4893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4894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4895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8992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8993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8994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8995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8996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8997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8998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8999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00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01" name="Text Box 33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02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03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04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05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06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07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08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09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10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11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12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13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14" name="Text Box 33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15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16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17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18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19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20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21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22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23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24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25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26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27" name="Text Box 33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28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29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30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31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32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33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34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35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36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37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38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39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40" name="Text Box 33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41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42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43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44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45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46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47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48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49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50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051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52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53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54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55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56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57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58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59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60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61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62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63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64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65" name="Text Box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66" name="Text Box 33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67" name="Text Box 34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68" name="Text Box 35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69" name="Text Box 3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70" name="文本框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71" name="Text Box 38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72" name="Text Box 39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73" name="Text Box 40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74" name="Text Box 41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75" name="Text Box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76" name="Text Box 40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077" name="Text Box 41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78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79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80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81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82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83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84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85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86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87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88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89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90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91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sp macro="" textlink="">
      <xdr:nvSpPr>
        <xdr:cNvPr id="10709092" name="Text Box 33"/>
        <xdr:cNvSpPr txBox="1">
          <a:spLocks noChangeArrowheads="1"/>
        </xdr:cNvSpPr>
      </xdr:nvSpPr>
      <xdr:spPr>
        <a:xfrm>
          <a:off x="6048375" y="233870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93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94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95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96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97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098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099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00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01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02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03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04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05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06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07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08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09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10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11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12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13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14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15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16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17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18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19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20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21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22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23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24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25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26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27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28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29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30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31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32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33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34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35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36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37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38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39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40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41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42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43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44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45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46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47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48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49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50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51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52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53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54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55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56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57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58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59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60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61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62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63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64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65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66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67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68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69" name="Text Box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70" name="Text Box 33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71" name="Text Box 34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72" name="Text Box 35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73" name="Text Box 3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74" name="文本框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75" name="Text Box 38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76" name="Text Box 39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77" name="Text Box 40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78" name="Text Box 41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79" name="Text Box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80" name="Text Box 40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181" name="Text Box 41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82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83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84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85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86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87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88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89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90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91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92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93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94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95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196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97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98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199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00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01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02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03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04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05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06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07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08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09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10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11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12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13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14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15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16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17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18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19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20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21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22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23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24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25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26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27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28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29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30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31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32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33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34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35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36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37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38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39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40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241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42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43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44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45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246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47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48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49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50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51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52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53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54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55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56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57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58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59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60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61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62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63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64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65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66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67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68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69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70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71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72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73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74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75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76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77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78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79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80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81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82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83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84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85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86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87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88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89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90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91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92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293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94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95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96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97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98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299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00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01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02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03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04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05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06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07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08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09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10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11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12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13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14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15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16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17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18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19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20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21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22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23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24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25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26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27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28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29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30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31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32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33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34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35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36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37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38" name="Text Box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39" name="Text Box 33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40" name="Text Box 34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41" name="Text Box 35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42" name="Text Box 3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43" name="文本框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44" name="Text Box 38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45" name="Text Box 39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46" name="Text Box 40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47" name="Text Box 41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48" name="Text Box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49" name="Text Box 40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350" name="Text Box 41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51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52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53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54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55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56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57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58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59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60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61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62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63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64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sp macro="" textlink="">
      <xdr:nvSpPr>
        <xdr:cNvPr id="10709365" name="Text Box 33"/>
        <xdr:cNvSpPr txBox="1">
          <a:spLocks noChangeArrowheads="1"/>
        </xdr:cNvSpPr>
      </xdr:nvSpPr>
      <xdr:spPr>
        <a:xfrm>
          <a:off x="6048375" y="208343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66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67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68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69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70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71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72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73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74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75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76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77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78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79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80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81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82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83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84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85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86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87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88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89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90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91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92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93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94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95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96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397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98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399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00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01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02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03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04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05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06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07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08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09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10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11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12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13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14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15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16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17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18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19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20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21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22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23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24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25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26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27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28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29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30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31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32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33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34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35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36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37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38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39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40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41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42" name="Text Box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43" name="Text Box 33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44" name="Text Box 34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45" name="Text Box 35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46" name="Text Box 3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47" name="文本框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48" name="Text Box 38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49" name="Text Box 39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50" name="Text Box 40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51" name="Text Box 41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52" name="Text Box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53" name="Text Box 40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454" name="Text Box 41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55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56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57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58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59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60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61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62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63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64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65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66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67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68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69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70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71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72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73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74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75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76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77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78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79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80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81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82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83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84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85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86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87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88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89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90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91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92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93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94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495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96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97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98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499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00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01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02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03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04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05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06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07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08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09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10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11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12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13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14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15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16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17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18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19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20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21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22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23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24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25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26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27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28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29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30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31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32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33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34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35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36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37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38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39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40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41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42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43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44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45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46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47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48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49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50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51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52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53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54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55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56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57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58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59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60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61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62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63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64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65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66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67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68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69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70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71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72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73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74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75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76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77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78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79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80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81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82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83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84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85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86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87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88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89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90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91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592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93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94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95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96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97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98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599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00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01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02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03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04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05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06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07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08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09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10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11" name="Text Box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12" name="Text Box 33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13" name="Text Box 34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14" name="Text Box 35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15" name="Text Box 3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16" name="文本框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17" name="Text Box 38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18" name="Text Box 39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19" name="Text Box 40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20" name="Text Box 41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21" name="Text Box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22" name="Text Box 40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623" name="Text Box 41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24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25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26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27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28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29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30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31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32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33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34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35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36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37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sp macro="" textlink="">
      <xdr:nvSpPr>
        <xdr:cNvPr id="10709638" name="Text Box 33"/>
        <xdr:cNvSpPr txBox="1">
          <a:spLocks noChangeArrowheads="1"/>
        </xdr:cNvSpPr>
      </xdr:nvSpPr>
      <xdr:spPr>
        <a:xfrm>
          <a:off x="6048375" y="208343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39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40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41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42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43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44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45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46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47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48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49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50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51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52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53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54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55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56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57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58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59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60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61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62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63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64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65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66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67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68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69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70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71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72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73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74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75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76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77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78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79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80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81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82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83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84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85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86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87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88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89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90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91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92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93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94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95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696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97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98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699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00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01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02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03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04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05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06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07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08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09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10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11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12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13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14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15" name="Text Box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16" name="Text Box 33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17" name="Text Box 34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18" name="Text Box 35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19" name="Text Box 3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20" name="文本框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21" name="Text Box 38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22" name="Text Box 39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23" name="Text Box 40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24" name="Text Box 41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25" name="Text Box 6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26" name="Text Box 40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09727" name="Text Box 41"/>
        <xdr:cNvSpPr txBox="1">
          <a:spLocks noChangeArrowheads="1"/>
        </xdr:cNvSpPr>
      </xdr:nvSpPr>
      <xdr:spPr>
        <a:xfrm>
          <a:off x="60483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28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29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30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31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32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33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34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35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36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37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38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39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40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41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42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43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44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45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46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47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48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49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50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51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52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53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54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55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56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57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58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59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60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61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62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63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64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65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66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67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68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69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70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71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72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73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74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75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76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77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78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79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80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81" name="Text Box 33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82" name="Text Box 34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83" name="Text Box 35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84" name="Text Box 3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85" name="文本框 6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86" name="Text Box 38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09787" name="Text Box 39"/>
        <xdr:cNvSpPr txBox="1">
          <a:spLocks noChangeArrowheads="1"/>
        </xdr:cNvSpPr>
      </xdr:nvSpPr>
      <xdr:spPr>
        <a:xfrm>
          <a:off x="60483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88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89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90" name="Text Box 6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91" name="Text Box 40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09792" name="Text Box 41"/>
        <xdr:cNvSpPr txBox="1">
          <a:spLocks noChangeArrowheads="1"/>
        </xdr:cNvSpPr>
      </xdr:nvSpPr>
      <xdr:spPr>
        <a:xfrm>
          <a:off x="60483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793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794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795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796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797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798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799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00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01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02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03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04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05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06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07" name="Text Box 33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08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09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10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11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12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13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14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15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16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17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18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19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20" name="Text Box 33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21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22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23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24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25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26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27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28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29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30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31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32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33" name="Text Box 33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34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35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36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37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38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39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40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41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42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43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44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45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46" name="Text Box 33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47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48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49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50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51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52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53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54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55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56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57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58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59" name="Text Box 33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60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61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62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63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64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65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66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67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68" name="Text Box 6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69" name="Text Box 40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9870" name="Text Box 41"/>
        <xdr:cNvSpPr txBox="1">
          <a:spLocks noChangeArrowheads="1"/>
        </xdr:cNvSpPr>
      </xdr:nvSpPr>
      <xdr:spPr>
        <a:xfrm>
          <a:off x="60483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71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72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73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74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75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76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77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78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79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80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81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82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83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84" name="Text Box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85" name="Text Box 33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86" name="Text Box 34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87" name="Text Box 35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88" name="Text Box 3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89" name="文本框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90" name="Text Box 38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91" name="Text Box 39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92" name="Text Box 40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93" name="Text Box 41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94" name="Text Box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95" name="Text Box 40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896" name="Text Box 41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97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898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899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00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01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02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03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04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05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06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07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08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09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10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sp macro="" textlink="">
      <xdr:nvSpPr>
        <xdr:cNvPr id="10709911" name="Text Box 33"/>
        <xdr:cNvSpPr txBox="1">
          <a:spLocks noChangeArrowheads="1"/>
        </xdr:cNvSpPr>
      </xdr:nvSpPr>
      <xdr:spPr>
        <a:xfrm>
          <a:off x="6048375" y="233870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12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13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14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15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16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17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18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19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20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21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22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23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24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25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26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27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28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29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30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31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32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33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34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35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36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37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38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39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40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41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42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43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44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45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46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47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48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49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50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51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52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53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54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55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56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57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58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59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60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61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62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63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64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65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66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67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68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69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70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71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72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73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74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75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76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77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78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79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80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81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9982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83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84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85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86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9987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88" name="Text Box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89" name="Text Box 33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90" name="Text Box 34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91" name="Text Box 35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92" name="Text Box 3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93" name="文本框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94" name="Text Box 38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95" name="Text Box 39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96" name="Text Box 40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97" name="Text Box 41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98" name="Text Box 6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09999" name="Text Box 40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0000" name="Text Box 41"/>
        <xdr:cNvSpPr txBox="1">
          <a:spLocks noChangeArrowheads="1"/>
        </xdr:cNvSpPr>
      </xdr:nvSpPr>
      <xdr:spPr>
        <a:xfrm>
          <a:off x="60483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01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02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03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04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05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06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07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08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09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10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11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12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13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14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15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16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17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18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19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20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21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22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23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24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25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26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27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28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29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30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31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32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33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34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35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36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37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38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39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40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41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42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43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44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45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46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47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48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49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50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51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52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53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54" name="Text Box 33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55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56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57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58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59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60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61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62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63" name="Text Box 6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64" name="Text Box 40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0065" name="Text Box 41"/>
        <xdr:cNvSpPr txBox="1">
          <a:spLocks noChangeArrowheads="1"/>
        </xdr:cNvSpPr>
      </xdr:nvSpPr>
      <xdr:spPr>
        <a:xfrm>
          <a:off x="60483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66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67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68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69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70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71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72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73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74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75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76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77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78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79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80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81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82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83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84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85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86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87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88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89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90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91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92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093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94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95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96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97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98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099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00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01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02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03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04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05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06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07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08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09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10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11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12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13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14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15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16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17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18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19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20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21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22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23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24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25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26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27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28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29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30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31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32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33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34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35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36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37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38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39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40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41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42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43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44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45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46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47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48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49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50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51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52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53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54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55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56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57" name="Text Box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58" name="Text Box 33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59" name="Text Box 34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60" name="Text Box 35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61" name="Text Box 3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62" name="文本框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63" name="Text Box 38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64" name="Text Box 39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65" name="Text Box 40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66" name="Text Box 41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67" name="Text Box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68" name="Text Box 40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169" name="Text Box 41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70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71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72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73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74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75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76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77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78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79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80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81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82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83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sp macro="" textlink="">
      <xdr:nvSpPr>
        <xdr:cNvPr id="10710184" name="Text Box 33"/>
        <xdr:cNvSpPr txBox="1">
          <a:spLocks noChangeArrowheads="1"/>
        </xdr:cNvSpPr>
      </xdr:nvSpPr>
      <xdr:spPr>
        <a:xfrm>
          <a:off x="6048375" y="233870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85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86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87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88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89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90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91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92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93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94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95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96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197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98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199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00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01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02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03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04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05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06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07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08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09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10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11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12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13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14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15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16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17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18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19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20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21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22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23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24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25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26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27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28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29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30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31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32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33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34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35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36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37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38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39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40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41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42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43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44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45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46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47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48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49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50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51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52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53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54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55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56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57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58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59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60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61" name="Text Box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62" name="Text Box 33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63" name="Text Box 34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64" name="Text Box 35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65" name="Text Box 3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66" name="文本框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67" name="Text Box 38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68" name="Text Box 39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69" name="Text Box 40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70" name="Text Box 41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71" name="Text Box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72" name="Text Box 40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273" name="Text Box 41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74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75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76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77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78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79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80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81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82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83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84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85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86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87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88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89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90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91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92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93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294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95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96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97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98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299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00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01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02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03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04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05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06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07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08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09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10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11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12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13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14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15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16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17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18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19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20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21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22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23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24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25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26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27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28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29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30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31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32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33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34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35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36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37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38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39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40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41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42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43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44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45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46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47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48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49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50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51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52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53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54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55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56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57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58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59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60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61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62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63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64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65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66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67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68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69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70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71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72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73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74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75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76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77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78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79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80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81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82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83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84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85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86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87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88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89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90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91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92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93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94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95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96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97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398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399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00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01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02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03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04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05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06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07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08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09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10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11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12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13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14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15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16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17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18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19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20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21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22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23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24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25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26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27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28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29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30" name="Text Box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31" name="Text Box 33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32" name="Text Box 34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33" name="Text Box 35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34" name="Text Box 3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35" name="文本框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36" name="Text Box 38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37" name="Text Box 39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38" name="Text Box 40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39" name="Text Box 41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40" name="Text Box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41" name="Text Box 40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442" name="Text Box 41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43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44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45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46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47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48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49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50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51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52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53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54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55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56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sp macro="" textlink="">
      <xdr:nvSpPr>
        <xdr:cNvPr id="10710457" name="Text Box 33"/>
        <xdr:cNvSpPr txBox="1">
          <a:spLocks noChangeArrowheads="1"/>
        </xdr:cNvSpPr>
      </xdr:nvSpPr>
      <xdr:spPr>
        <a:xfrm>
          <a:off x="6048375" y="233870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58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59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60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61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62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63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64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65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66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67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68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69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70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71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72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73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74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75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76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77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78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79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80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81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82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83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84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85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86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87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88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89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90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91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92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93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94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95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496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97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98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499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00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01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02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03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04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05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06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07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08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09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10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11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12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13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14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15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16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17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18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19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20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21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22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23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24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25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26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27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28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29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30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31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32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33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34" name="Text Box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35" name="Text Box 33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36" name="Text Box 34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37" name="Text Box 35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38" name="Text Box 3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39" name="文本框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40" name="Text Box 38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41" name="Text Box 39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42" name="Text Box 40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43" name="Text Box 41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44" name="Text Box 6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45" name="Text Box 40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0546" name="Text Box 41"/>
        <xdr:cNvSpPr txBox="1">
          <a:spLocks noChangeArrowheads="1"/>
        </xdr:cNvSpPr>
      </xdr:nvSpPr>
      <xdr:spPr>
        <a:xfrm>
          <a:off x="60483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47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48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49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50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51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52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53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54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55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56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57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58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59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60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61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62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63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64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65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66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67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68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69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70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71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72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73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74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75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76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77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78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79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80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81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82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83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84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85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86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87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88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89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90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91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92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593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94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95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96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97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98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599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600" name="Text Box 33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601" name="Text Box 34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602" name="Text Box 35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603" name="Text Box 3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604" name="文本框 6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605" name="Text Box 38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0606" name="Text Box 39"/>
        <xdr:cNvSpPr txBox="1">
          <a:spLocks noChangeArrowheads="1"/>
        </xdr:cNvSpPr>
      </xdr:nvSpPr>
      <xdr:spPr>
        <a:xfrm>
          <a:off x="60483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607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608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609" name="Text Box 6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610" name="Text Box 40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0611" name="Text Box 41"/>
        <xdr:cNvSpPr txBox="1">
          <a:spLocks noChangeArrowheads="1"/>
        </xdr:cNvSpPr>
      </xdr:nvSpPr>
      <xdr:spPr>
        <a:xfrm>
          <a:off x="60483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5902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5903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5904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5905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5906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5907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5908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5909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5910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5911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5912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5913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05914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5915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05916" name="Text Box 33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5917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5918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05919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40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41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42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43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44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45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46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47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48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49" name="Text Box 33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50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51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52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53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54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55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56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57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58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59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60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61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62" name="Text Box 33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63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64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65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66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67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68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69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70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71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72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73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74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75" name="Text Box 33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76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77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78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79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80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81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82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83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84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85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86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87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88" name="Text Box 33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89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90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91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92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93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094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95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96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97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98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099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00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01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02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03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04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05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06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07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08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09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10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11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12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13" name="Text Box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14" name="Text Box 33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15" name="Text Box 34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16" name="Text Box 35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17" name="Text Box 3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18" name="文本框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19" name="Text Box 38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20" name="Text Box 39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21" name="Text Box 40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22" name="Text Box 41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23" name="Text Box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24" name="Text Box 40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125" name="Text Box 41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26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27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28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29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30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31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32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33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34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35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36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37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38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39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sp macro="" textlink="">
      <xdr:nvSpPr>
        <xdr:cNvPr id="10711140" name="Text Box 33"/>
        <xdr:cNvSpPr txBox="1">
          <a:spLocks noChangeArrowheads="1"/>
        </xdr:cNvSpPr>
      </xdr:nvSpPr>
      <xdr:spPr>
        <a:xfrm>
          <a:off x="6086475" y="233870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41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42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43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44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45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46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47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48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49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50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51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52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53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54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55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56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57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58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59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60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61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62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63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64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65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66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67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68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69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70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71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72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73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74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75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76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77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78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79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80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81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82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83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84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85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86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87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88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89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90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91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92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93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94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95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96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97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198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199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00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01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02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03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04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05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06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07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08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09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10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11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12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13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14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15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16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17" name="Text Box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18" name="Text Box 33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19" name="Text Box 34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20" name="Text Box 35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21" name="Text Box 3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22" name="文本框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23" name="Text Box 38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24" name="Text Box 39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25" name="Text Box 40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26" name="Text Box 41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27" name="Text Box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28" name="Text Box 40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229" name="Text Box 41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30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31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32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33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34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35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36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37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38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39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40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41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42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43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44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45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46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47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48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49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50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51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52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53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54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55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56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57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58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59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60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61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62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63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64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65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66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67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68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69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70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71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72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73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74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75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76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77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78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79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80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81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82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83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84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85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86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87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88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289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90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91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92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93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294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295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296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297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298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299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00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01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02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03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04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05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06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07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08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09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10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11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12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13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14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15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16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17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18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19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20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21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22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23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24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25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26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27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28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29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30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31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32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33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34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35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36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37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38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39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40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41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42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43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44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45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46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47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48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49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50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51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52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53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54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55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56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57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58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59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60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61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62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63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64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65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66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67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68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69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70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71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72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73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74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75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76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77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78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79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380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81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82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83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84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85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86" name="Text Box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87" name="Text Box 33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88" name="Text Box 34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89" name="Text Box 35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90" name="Text Box 3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91" name="文本框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92" name="Text Box 38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93" name="Text Box 39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94" name="Text Box 40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95" name="Text Box 41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96" name="Text Box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97" name="Text Box 40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398" name="Text Box 41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399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00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01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02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03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04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05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06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07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08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09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10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11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12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sp macro="" textlink="">
      <xdr:nvSpPr>
        <xdr:cNvPr id="10711413" name="Text Box 33"/>
        <xdr:cNvSpPr txBox="1">
          <a:spLocks noChangeArrowheads="1"/>
        </xdr:cNvSpPr>
      </xdr:nvSpPr>
      <xdr:spPr>
        <a:xfrm>
          <a:off x="6086475" y="208343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14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15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16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17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18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19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20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21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22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23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24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25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26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27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28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29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30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31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32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33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34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35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36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37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38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39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40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41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42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43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44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45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46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47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48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49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50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51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52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53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54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55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56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57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58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59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60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61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62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63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64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65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66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67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68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69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70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71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72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73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74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75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76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77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78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79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80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81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82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83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484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85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86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87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88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489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490" name="Text Box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491" name="Text Box 33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492" name="Text Box 34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493" name="Text Box 35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494" name="Text Box 3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495" name="文本框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496" name="Text Box 38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497" name="Text Box 39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498" name="Text Box 40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499" name="Text Box 41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500" name="Text Box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501" name="Text Box 40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502" name="Text Box 41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03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04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05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06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07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08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09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10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11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12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13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14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15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16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17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18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19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20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21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22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23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24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25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26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27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28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29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30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31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32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33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34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35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36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37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38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39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40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41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42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43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44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45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46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47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48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49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50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51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52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53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54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55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56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57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58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59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60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61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62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63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64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65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66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67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68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69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70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71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72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73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74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75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76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77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78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79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80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81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82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83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84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85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86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87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88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89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90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91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92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93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94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595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96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97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98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599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00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01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02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03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04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05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06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07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08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09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10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11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12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13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14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15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16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17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18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19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20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21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22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23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24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25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26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27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28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29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30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31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32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33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34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35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36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37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38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39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40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41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42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43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44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45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46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47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48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49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50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51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52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53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54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55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56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57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58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59" name="Text Box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60" name="Text Box 33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61" name="Text Box 34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62" name="Text Box 35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63" name="Text Box 3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64" name="文本框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65" name="Text Box 38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66" name="Text Box 39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67" name="Text Box 40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68" name="Text Box 41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69" name="Text Box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70" name="Text Box 40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671" name="Text Box 41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72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73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74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75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76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77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78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79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80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81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82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83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84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85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sp macro="" textlink="">
      <xdr:nvSpPr>
        <xdr:cNvPr id="10711686" name="Text Box 33"/>
        <xdr:cNvSpPr txBox="1">
          <a:spLocks noChangeArrowheads="1"/>
        </xdr:cNvSpPr>
      </xdr:nvSpPr>
      <xdr:spPr>
        <a:xfrm>
          <a:off x="6086475" y="208343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87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88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89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90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91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692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93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94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95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96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97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98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699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00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01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02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03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04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05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06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07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08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09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10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11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12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13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14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15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16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17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18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19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20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21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22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23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24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25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26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27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28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29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30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31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32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33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34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35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36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37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38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39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40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41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42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43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44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45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46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47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48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49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50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51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52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53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54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55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56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57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58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59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60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61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62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63" name="Text Box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64" name="Text Box 33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65" name="Text Box 34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66" name="Text Box 35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67" name="Text Box 3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68" name="文本框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69" name="Text Box 38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70" name="Text Box 39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71" name="Text Box 40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72" name="Text Box 41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73" name="Text Box 6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74" name="Text Box 40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38100</xdr:colOff>
      <xdr:row>7</xdr:row>
      <xdr:rowOff>180975</xdr:rowOff>
    </xdr:to>
    <xdr:sp macro="" textlink="">
      <xdr:nvSpPr>
        <xdr:cNvPr id="10711775" name="Text Box 41"/>
        <xdr:cNvSpPr txBox="1">
          <a:spLocks noChangeArrowheads="1"/>
        </xdr:cNvSpPr>
      </xdr:nvSpPr>
      <xdr:spPr>
        <a:xfrm>
          <a:off x="6086475" y="208343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76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77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78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79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80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81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82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83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84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85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86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87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88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89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90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91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92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93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94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95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796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97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98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799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00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01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02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03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04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05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06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07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08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09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10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11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12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13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14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15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16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17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18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19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20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21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22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23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24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25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26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27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28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29" name="Text Box 33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30" name="Text Box 34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31" name="Text Box 35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32" name="Text Box 3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33" name="文本框 6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34" name="Text Box 38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123825</xdr:rowOff>
    </xdr:to>
    <xdr:sp macro="" textlink="">
      <xdr:nvSpPr>
        <xdr:cNvPr id="10711835" name="Text Box 39"/>
        <xdr:cNvSpPr txBox="1">
          <a:spLocks noChangeArrowheads="1"/>
        </xdr:cNvSpPr>
      </xdr:nvSpPr>
      <xdr:spPr>
        <a:xfrm>
          <a:off x="6086475" y="208343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36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37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38" name="Text Box 6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39" name="Text Box 40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180975</xdr:rowOff>
    </xdr:to>
    <xdr:sp macro="" textlink="">
      <xdr:nvSpPr>
        <xdr:cNvPr id="10711840" name="Text Box 41"/>
        <xdr:cNvSpPr txBox="1">
          <a:spLocks noChangeArrowheads="1"/>
        </xdr:cNvSpPr>
      </xdr:nvSpPr>
      <xdr:spPr>
        <a:xfrm>
          <a:off x="6086475" y="208343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841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842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43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44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45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46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47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48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849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850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851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852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853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54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55" name="Text Box 33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56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57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58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59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60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61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62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63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64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65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66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67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68" name="Text Box 33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69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70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71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72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73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74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75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76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77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78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79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80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81" name="Text Box 33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82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83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84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85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86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87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88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89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90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91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92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93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894" name="Text Box 33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95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96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97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98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899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00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01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02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03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04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05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06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07" name="Text Box 33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08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09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10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11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12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13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14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15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16" name="Text Box 6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17" name="Text Box 40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122555</xdr:rowOff>
    </xdr:to>
    <xdr:sp macro="" textlink="">
      <xdr:nvSpPr>
        <xdr:cNvPr id="10711918" name="Text Box 41"/>
        <xdr:cNvSpPr txBox="1">
          <a:spLocks noChangeArrowheads="1"/>
        </xdr:cNvSpPr>
      </xdr:nvSpPr>
      <xdr:spPr>
        <a:xfrm>
          <a:off x="6086475" y="2338705"/>
          <a:ext cx="9525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19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20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21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22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23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24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25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26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27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28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29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30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31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32" name="Text Box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33" name="Text Box 33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34" name="Text Box 34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35" name="Text Box 35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36" name="Text Box 3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37" name="文本框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38" name="Text Box 38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39" name="Text Box 39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40" name="Text Box 40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41" name="Text Box 41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42" name="Text Box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43" name="Text Box 40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1944" name="Text Box 41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45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46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47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48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49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50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51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52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53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54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55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56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57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58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sp macro="" textlink="">
      <xdr:nvSpPr>
        <xdr:cNvPr id="10711959" name="Text Box 33"/>
        <xdr:cNvSpPr txBox="1">
          <a:spLocks noChangeArrowheads="1"/>
        </xdr:cNvSpPr>
      </xdr:nvSpPr>
      <xdr:spPr>
        <a:xfrm>
          <a:off x="6086475" y="233870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60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61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62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63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64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65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66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67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68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69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70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71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72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73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74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75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76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77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78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79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80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81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82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83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84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85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86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87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88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89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90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91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92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93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94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95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96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97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1998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1999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00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01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02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03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04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05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06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07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08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09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10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11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12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13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14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15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16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17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18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19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20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21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22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23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24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25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26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27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28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29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30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31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32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33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34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35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36" name="Text Box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37" name="Text Box 33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38" name="Text Box 34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39" name="Text Box 35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40" name="Text Box 3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41" name="文本框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42" name="Text Box 38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43" name="Text Box 39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44" name="Text Box 40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45" name="Text Box 41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46" name="Text Box 6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47" name="Text Box 40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9</xdr:row>
      <xdr:rowOff>103505</xdr:rowOff>
    </xdr:to>
    <xdr:sp macro="" textlink="">
      <xdr:nvSpPr>
        <xdr:cNvPr id="10712048" name="Text Box 41"/>
        <xdr:cNvSpPr txBox="1">
          <a:spLocks noChangeArrowheads="1"/>
        </xdr:cNvSpPr>
      </xdr:nvSpPr>
      <xdr:spPr>
        <a:xfrm>
          <a:off x="6086475" y="2338705"/>
          <a:ext cx="3810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49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50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51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52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53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54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55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56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57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58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59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60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61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62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63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64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65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66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67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68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69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70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71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72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73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74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75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76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77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78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79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80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81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82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83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84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85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86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87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88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89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90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91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92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93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94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095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96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97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98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099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100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101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102" name="Text Box 33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03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04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05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06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07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08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109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110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111" name="Text Box 6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112" name="Text Box 40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9</xdr:row>
      <xdr:rowOff>103505</xdr:rowOff>
    </xdr:to>
    <xdr:sp macro="" textlink="">
      <xdr:nvSpPr>
        <xdr:cNvPr id="10712113" name="Text Box 41"/>
        <xdr:cNvSpPr txBox="1">
          <a:spLocks noChangeArrowheads="1"/>
        </xdr:cNvSpPr>
      </xdr:nvSpPr>
      <xdr:spPr>
        <a:xfrm>
          <a:off x="6086475" y="2338705"/>
          <a:ext cx="9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14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15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16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17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18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19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20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21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22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23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24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25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26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27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28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29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30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31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32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33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34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35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36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37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38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39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40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41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42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43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44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45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46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47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48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49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50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51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52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53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54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55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56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57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58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59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60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61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62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63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64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65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66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67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68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69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70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71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72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73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74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75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76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77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78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79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80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81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82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83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84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85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86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87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88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89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90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91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92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193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94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95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96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97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98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199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00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01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02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03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04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05" name="Text Box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06" name="Text Box 33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07" name="Text Box 34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08" name="Text Box 35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09" name="Text Box 3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10" name="文本框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11" name="Text Box 38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12" name="Text Box 39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13" name="Text Box 40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14" name="Text Box 41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15" name="Text Box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16" name="Text Box 40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217" name="Text Box 41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18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19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20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21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22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23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24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25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26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27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28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29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30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31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sp macro="" textlink="">
      <xdr:nvSpPr>
        <xdr:cNvPr id="10712232" name="Text Box 33"/>
        <xdr:cNvSpPr txBox="1">
          <a:spLocks noChangeArrowheads="1"/>
        </xdr:cNvSpPr>
      </xdr:nvSpPr>
      <xdr:spPr>
        <a:xfrm>
          <a:off x="6086475" y="233870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33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34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35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36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37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38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39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40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41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42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43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44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45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46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47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48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49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50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51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52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53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54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55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56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57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58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59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60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61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62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63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64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65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66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67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68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69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70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71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72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73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74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75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76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77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78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79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80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81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82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83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84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85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86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87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88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89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90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91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92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93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94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95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96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297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98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299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00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01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02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03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04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05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06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07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08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09" name="Text Box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10" name="Text Box 33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11" name="Text Box 34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12" name="Text Box 35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13" name="Text Box 3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14" name="文本框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15" name="Text Box 38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16" name="Text Box 39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17" name="Text Box 40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18" name="Text Box 41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19" name="Text Box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20" name="Text Box 40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321" name="Text Box 41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22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23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24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25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26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27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28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29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30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31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32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33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34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35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36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37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38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39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40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41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42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43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44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45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46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47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48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49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50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51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52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53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54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55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56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57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58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59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60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61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62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63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64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65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66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67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68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69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70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71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72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73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74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75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76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77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78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79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80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81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82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83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84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85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86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87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88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89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90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91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92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93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394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95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96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97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98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399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00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01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02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03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04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05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06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07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08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09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10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11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12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13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14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15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16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17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18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19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20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21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22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23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24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25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26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27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28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29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30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31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32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33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34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35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36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37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38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39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40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41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42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43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44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45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46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47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48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49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50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51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52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53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54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55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56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57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58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59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60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61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62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63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64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65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66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67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68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69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70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71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72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73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74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75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76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77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78" name="Text Box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79" name="Text Box 33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80" name="Text Box 34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81" name="Text Box 35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82" name="Text Box 3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83" name="文本框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84" name="Text Box 38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85" name="Text Box 39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86" name="Text Box 40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87" name="Text Box 41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88" name="Text Box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89" name="Text Box 40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490" name="Text Box 41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91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92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93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94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95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96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97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498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499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00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01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02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03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04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sp macro="" textlink="">
      <xdr:nvSpPr>
        <xdr:cNvPr id="10712505" name="Text Box 33"/>
        <xdr:cNvSpPr txBox="1">
          <a:spLocks noChangeArrowheads="1"/>
        </xdr:cNvSpPr>
      </xdr:nvSpPr>
      <xdr:spPr>
        <a:xfrm>
          <a:off x="6086475" y="233870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06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07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08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09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10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11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12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13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14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15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16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17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18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19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20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21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22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23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24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25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26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27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28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29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30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31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32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33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34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35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36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37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38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39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40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41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42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43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44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45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46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47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48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49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50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51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52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53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54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55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56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57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58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59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60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61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62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63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64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65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66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67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68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69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70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71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72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73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74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75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76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77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78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79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80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81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82" name="Text Box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83" name="Text Box 33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84" name="Text Box 34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85" name="Text Box 35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86" name="Text Box 3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87" name="文本框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88" name="Text Box 38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89" name="Text Box 39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90" name="Text Box 40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91" name="Text Box 41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92" name="Text Box 6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93" name="Text Box 40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38100</xdr:colOff>
      <xdr:row>8</xdr:row>
      <xdr:rowOff>180975</xdr:rowOff>
    </xdr:to>
    <xdr:sp macro="" textlink="">
      <xdr:nvSpPr>
        <xdr:cNvPr id="10712594" name="Text Box 41"/>
        <xdr:cNvSpPr txBox="1">
          <a:spLocks noChangeArrowheads="1"/>
        </xdr:cNvSpPr>
      </xdr:nvSpPr>
      <xdr:spPr>
        <a:xfrm>
          <a:off x="6086475" y="233870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95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596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97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98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599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00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01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02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03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04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05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06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07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08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09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10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11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12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13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14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15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16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17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18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19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20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21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22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23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24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25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26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27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28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29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30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31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32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33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34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35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36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37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38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39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40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41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42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43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44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45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46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47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48" name="Text Box 33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49" name="Text Box 34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50" name="Text Box 35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51" name="Text Box 3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52" name="文本框 6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53" name="Text Box 38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123825</xdr:rowOff>
    </xdr:to>
    <xdr:sp macro="" textlink="">
      <xdr:nvSpPr>
        <xdr:cNvPr id="10712654" name="Text Box 39"/>
        <xdr:cNvSpPr txBox="1">
          <a:spLocks noChangeArrowheads="1"/>
        </xdr:cNvSpPr>
      </xdr:nvSpPr>
      <xdr:spPr>
        <a:xfrm>
          <a:off x="6086475" y="233870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55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56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57" name="Text Box 6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58" name="Text Box 40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180975</xdr:rowOff>
    </xdr:to>
    <xdr:sp macro="" textlink="">
      <xdr:nvSpPr>
        <xdr:cNvPr id="10712659" name="Text Box 41"/>
        <xdr:cNvSpPr txBox="1">
          <a:spLocks noChangeArrowheads="1"/>
        </xdr:cNvSpPr>
      </xdr:nvSpPr>
      <xdr:spPr>
        <a:xfrm>
          <a:off x="6086475" y="233870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83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835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36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37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38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39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40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41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84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84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84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84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84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47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48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4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5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5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5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5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5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55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56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57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58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59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60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61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6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6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6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6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6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6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68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69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70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71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72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73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74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7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7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7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7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7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8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81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82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83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84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85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86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87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8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8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9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9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9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89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94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95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96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97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98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899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900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0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0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0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0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0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0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907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908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909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910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07911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1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13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14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15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16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17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18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19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20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21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2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23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24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25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26" name="Text Box 33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27" name="Text Box 34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28" name="Text Box 35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29" name="Text Box 3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30" name="文本框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31" name="Text Box 38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32" name="Text Box 39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33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34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35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36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07937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38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39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40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41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42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43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44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45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46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47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48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4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5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5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sp macro="" textlink="">
      <xdr:nvSpPr>
        <xdr:cNvPr id="10707952" name="Text Box 33"/>
        <xdr:cNvSpPr txBox="1">
          <a:spLocks noChangeArrowheads="1"/>
        </xdr:cNvSpPr>
      </xdr:nvSpPr>
      <xdr:spPr>
        <a:xfrm>
          <a:off x="6781800" y="4538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53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54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55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56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57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58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5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6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6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6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6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6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07965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66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07967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088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089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090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091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09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09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09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09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09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097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098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09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0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0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0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0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0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0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0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07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08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09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10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11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1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1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1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1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1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1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18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19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20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21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22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2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24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2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2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2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2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2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3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31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32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3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3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3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36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37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3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3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4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4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4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4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4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4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46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47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48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49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50" name="Text Box 33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51" name="Text Box 34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52" name="Text Box 35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53" name="Text Box 3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54" name="文本框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55" name="Text Box 38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56" name="Text Box 39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57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58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59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60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161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6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63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64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65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66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67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68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69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70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71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7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73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74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75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76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77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78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79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80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81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82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83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84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85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86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87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88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89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90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91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92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93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94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195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96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97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98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19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0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0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02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03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04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05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06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07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08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0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1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1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1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1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1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15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16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17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18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19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20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21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2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2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2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2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22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2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28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2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3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3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3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3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3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3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3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3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3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3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4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41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4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4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4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4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4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4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4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4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5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5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5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5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54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5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5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5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5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5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6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6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6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6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6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6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6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67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6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6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7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7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7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7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7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7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7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7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7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7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80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8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8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8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8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8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8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8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8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8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9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9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9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293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94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95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96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97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98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299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0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0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0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0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0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0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06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07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08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09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10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11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12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1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1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1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1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1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18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19" name="Text Box 33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20" name="Text Box 34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21" name="Text Box 35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22" name="Text Box 3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23" name="文本框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24" name="Text Box 38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25" name="Text Box 39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26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27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28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29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330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3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32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33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34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35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36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37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38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3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4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4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4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4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4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sp macro="" textlink="">
      <xdr:nvSpPr>
        <xdr:cNvPr id="10713345" name="Text Box 33"/>
        <xdr:cNvSpPr txBox="1">
          <a:spLocks noChangeArrowheads="1"/>
        </xdr:cNvSpPr>
      </xdr:nvSpPr>
      <xdr:spPr>
        <a:xfrm>
          <a:off x="6781800" y="4538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46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47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48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49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50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51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5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5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5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5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5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5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58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5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6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6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6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6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6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6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6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6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6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6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7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71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7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7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7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7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7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7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7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7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8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8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8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8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84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8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8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8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8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8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9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9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9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9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9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9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9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397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9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39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0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0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0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0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0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0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0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0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0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0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10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1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1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1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1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1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1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1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1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1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2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2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22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23" name="Text Box 33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24" name="Text Box 34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25" name="Text Box 35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26" name="Text Box 3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27" name="文本框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28" name="Text Box 38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29" name="Text Box 39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30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31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32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33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434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3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36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37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38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39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40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41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42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4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4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4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4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4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4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49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50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51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52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53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54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55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5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5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5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5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6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6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62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63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64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65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66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67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68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6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7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7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7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7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7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75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76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77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78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79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80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81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8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8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8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8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8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8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88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8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9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9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9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9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49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9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9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9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9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49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0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01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0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0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0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0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0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0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0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0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1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1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1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1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14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1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1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1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1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1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2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2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2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2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2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2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2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27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2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2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3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3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3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3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3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3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3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3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3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3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40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4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4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4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4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4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4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4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4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4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5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5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5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53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54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55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56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57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58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59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6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6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6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6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6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6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66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67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68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69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70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71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72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7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7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7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7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7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7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79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80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81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82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83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84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585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8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8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8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8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59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591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592" name="Text Box 33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593" name="Text Box 34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594" name="Text Box 35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595" name="Text Box 3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596" name="文本框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597" name="Text Box 38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598" name="Text Box 39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599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600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601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602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603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0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05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06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07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08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09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10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11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1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1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1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1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1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1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sp macro="" textlink="">
      <xdr:nvSpPr>
        <xdr:cNvPr id="10713618" name="Text Box 33"/>
        <xdr:cNvSpPr txBox="1">
          <a:spLocks noChangeArrowheads="1"/>
        </xdr:cNvSpPr>
      </xdr:nvSpPr>
      <xdr:spPr>
        <a:xfrm>
          <a:off x="6781800" y="4538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1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2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2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2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2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2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2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2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2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2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2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3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31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3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3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3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3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3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3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3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3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4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4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4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4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44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4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4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4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4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4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5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5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5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5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5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5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5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57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5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5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6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6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6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6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6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6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6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6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6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6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70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7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7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7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7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7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7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7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7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7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8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8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8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83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84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85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86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87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88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689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9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9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9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9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69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695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696" name="Text Box 33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697" name="Text Box 34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698" name="Text Box 35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699" name="Text Box 3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700" name="文本框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701" name="Text Box 38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702" name="Text Box 39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703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704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705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706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3707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0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09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10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11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12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13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14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15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1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1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1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1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2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2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22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23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24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25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26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27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28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2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3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3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3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3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3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35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36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37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38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39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40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41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4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4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4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4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4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4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48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4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5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5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5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5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5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5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5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5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5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5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6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61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6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6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6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6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6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6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6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6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7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7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377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77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774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7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7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7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7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7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8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781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782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78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78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78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786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787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8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8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9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9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9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79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794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795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796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797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798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799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00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0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0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0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0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0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0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07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08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09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10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11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12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13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14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15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16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17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18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19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20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21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22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23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24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25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26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27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28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29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30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31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32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33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34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35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36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37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38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39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40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41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42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43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44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45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46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47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48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49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3850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5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52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53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54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55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56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57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58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5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6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6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6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6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64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65" name="Text Box 33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66" name="Text Box 34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67" name="Text Box 35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68" name="Text Box 3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69" name="文本框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70" name="Text Box 38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71" name="Text Box 39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72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73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74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75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876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77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78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7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8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8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8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8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8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8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8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87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88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89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90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sp macro="" textlink="">
      <xdr:nvSpPr>
        <xdr:cNvPr id="10713891" name="Text Box 33"/>
        <xdr:cNvSpPr txBox="1">
          <a:spLocks noChangeArrowheads="1"/>
        </xdr:cNvSpPr>
      </xdr:nvSpPr>
      <xdr:spPr>
        <a:xfrm>
          <a:off x="6781800" y="4538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9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9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9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9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9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89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98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899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00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01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02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0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04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0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0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0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0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0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1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11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12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1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1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1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16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17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1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1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2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2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2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2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2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2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26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27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28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29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30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3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3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3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3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3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3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37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38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39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40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41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4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43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44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45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46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47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48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49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50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51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5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53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54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55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56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57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58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59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60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61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62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63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64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65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66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67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68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69" name="Text Box 33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70" name="Text Box 34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71" name="Text Box 35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72" name="Text Box 3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73" name="文本框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74" name="Text Box 38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75" name="Text Box 39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76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77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78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79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3980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8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82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83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84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85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86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87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88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8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9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9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9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9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9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3995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96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97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98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3999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00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01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0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0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0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0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0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07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08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0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1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1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1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1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1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1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1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17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18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19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20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21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2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2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2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2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2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2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28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29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30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31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32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3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34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3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3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3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3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3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4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41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42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4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4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04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4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47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4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4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5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5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5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5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5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5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5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5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5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5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60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6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6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6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6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6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6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6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6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6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7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7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7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73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74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75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76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77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78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79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8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8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8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8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8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8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86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87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88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89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90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91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092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9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9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9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9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9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9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099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00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01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02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03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04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05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0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0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0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0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1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1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12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13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14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15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16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17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18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1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2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2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2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2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2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25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26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27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28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29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30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31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3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3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3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3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3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37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38" name="Text Box 33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39" name="Text Box 34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40" name="Text Box 35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41" name="Text Box 3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42" name="文本框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43" name="Text Box 38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44" name="Text Box 39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45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46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47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48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149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5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51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5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5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5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5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5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5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5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5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6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6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6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6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sp macro="" textlink="">
      <xdr:nvSpPr>
        <xdr:cNvPr id="10714164" name="Text Box 33"/>
        <xdr:cNvSpPr txBox="1">
          <a:spLocks noChangeArrowheads="1"/>
        </xdr:cNvSpPr>
      </xdr:nvSpPr>
      <xdr:spPr>
        <a:xfrm>
          <a:off x="6781800" y="4538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6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6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6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6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6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7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7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7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7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7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7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7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77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7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7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8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8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8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8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8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8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8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8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8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8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90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9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9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9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9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9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19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9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9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19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0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0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0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03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04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05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06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07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08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09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1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1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1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1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1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1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16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17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18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19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20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21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22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2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2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2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2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2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2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29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30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31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32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33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34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35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3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3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3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3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4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41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42" name="Text Box 33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43" name="Text Box 34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44" name="Text Box 35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45" name="Text Box 3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46" name="文本框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47" name="Text Box 38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48" name="Text Box 39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49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50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51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52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253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5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55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56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57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58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59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60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61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6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6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6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6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6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6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68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6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7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7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7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7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7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7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7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7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7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7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8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81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8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8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8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8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8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8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8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8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9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9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9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9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294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9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9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9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9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29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0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0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0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0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0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0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0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07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0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0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1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1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1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1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1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1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1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1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1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1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20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2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2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2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2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2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2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2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2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2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3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3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3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33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34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35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36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37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38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39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4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4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4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4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4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4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46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47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48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49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50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51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52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5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5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5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5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5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5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59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60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61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62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63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64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65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6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6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6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6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7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7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72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73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74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75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76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77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78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7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8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8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8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8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8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85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86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87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88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89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90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91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9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9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94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9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9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9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398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39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0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0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0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0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0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0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0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0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0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0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10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11" name="Text Box 33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12" name="Text Box 34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13" name="Text Box 35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14" name="Text Box 3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15" name="文本框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16" name="Text Box 38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17" name="Text Box 39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18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19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20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21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422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2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24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2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2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2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2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2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3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3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3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3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3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3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3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sp macro="" textlink="">
      <xdr:nvSpPr>
        <xdr:cNvPr id="10714437" name="Text Box 33"/>
        <xdr:cNvSpPr txBox="1">
          <a:spLocks noChangeArrowheads="1"/>
        </xdr:cNvSpPr>
      </xdr:nvSpPr>
      <xdr:spPr>
        <a:xfrm>
          <a:off x="6781800" y="4538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3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3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4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4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4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4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4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4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4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4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4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4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50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5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5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5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5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5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5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5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5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5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6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6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6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63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64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65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66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67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68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69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7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7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72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7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7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7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76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77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78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79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80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81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82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83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84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85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8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8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8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89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90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91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92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93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94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495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96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97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98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49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0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0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02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03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04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05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06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07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08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09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10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11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12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13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14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15" name="Text Box 33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16" name="Text Box 34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17" name="Text Box 35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18" name="Text Box 3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19" name="文本框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20" name="Text Box 38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21" name="Text Box 39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22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23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24" name="Text Box 6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25" name="Text Box 40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17</xdr:row>
      <xdr:rowOff>180975</xdr:rowOff>
    </xdr:to>
    <xdr:sp macro="" textlink="">
      <xdr:nvSpPr>
        <xdr:cNvPr id="10714526" name="Text Box 41"/>
        <xdr:cNvSpPr txBox="1">
          <a:spLocks noChangeArrowheads="1"/>
        </xdr:cNvSpPr>
      </xdr:nvSpPr>
      <xdr:spPr>
        <a:xfrm>
          <a:off x="6781800" y="453898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2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28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29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30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31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32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33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34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35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36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37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3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3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4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41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42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43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44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45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46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47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48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49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50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5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5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5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54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55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56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57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58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59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60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61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62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63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6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6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6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67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68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69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70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71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72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73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74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75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76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7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7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7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80" name="Text Box 33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81" name="Text Box 34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82" name="Text Box 35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83" name="Text Box 3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84" name="文本框 6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85" name="Text Box 38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123825</xdr:rowOff>
    </xdr:to>
    <xdr:sp macro="" textlink="">
      <xdr:nvSpPr>
        <xdr:cNvPr id="10714586" name="Text Box 39"/>
        <xdr:cNvSpPr txBox="1">
          <a:spLocks noChangeArrowheads="1"/>
        </xdr:cNvSpPr>
      </xdr:nvSpPr>
      <xdr:spPr>
        <a:xfrm>
          <a:off x="6781800" y="453898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87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88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89" name="Text Box 6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90" name="Text Box 40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180975</xdr:rowOff>
    </xdr:to>
    <xdr:sp macro="" textlink="">
      <xdr:nvSpPr>
        <xdr:cNvPr id="10714591" name="Text Box 41"/>
        <xdr:cNvSpPr txBox="1">
          <a:spLocks noChangeArrowheads="1"/>
        </xdr:cNvSpPr>
      </xdr:nvSpPr>
      <xdr:spPr>
        <a:xfrm>
          <a:off x="6781800" y="453898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59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593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59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59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596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597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598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599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00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01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02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03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04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05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06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07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08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09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10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11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12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13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14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15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16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17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18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19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20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21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22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23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24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25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26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27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28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29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30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31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32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633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3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35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36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37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38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3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4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41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42" name="Text Box 33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43" name="Text Box 34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44" name="Text Box 35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45" name="Text Box 3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46" name="文本框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47" name="Text Box 38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48" name="Text Box 39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49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50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51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52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653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5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55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56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57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58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5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6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6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6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6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6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6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6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67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68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6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7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7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7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7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7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75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76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77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78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7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8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8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82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83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84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85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86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87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88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89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90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91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9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93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94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95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96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97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98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699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00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01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02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03" name="Text Box 33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04" name="Text Box 34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05" name="Text Box 35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06" name="Text Box 3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07" name="文本框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08" name="Text Box 38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09" name="Text Box 39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10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11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12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13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14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15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16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17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18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19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20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21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2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23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2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2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26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27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28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29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30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31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32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3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3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3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36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37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38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39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40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41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42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4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44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4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4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47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48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49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50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51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5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5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5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5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5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57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58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59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60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61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62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63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64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65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66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67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68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69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70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71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72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73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74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75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76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77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78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79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80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81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82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83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84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85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86" name="Text Box 33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87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88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89" name="Text Box 6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90" name="Text Box 40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125095</xdr:rowOff>
    </xdr:to>
    <xdr:sp macro="" textlink="">
      <xdr:nvSpPr>
        <xdr:cNvPr id="10714791" name="Text Box 41"/>
        <xdr:cNvSpPr txBox="1">
          <a:spLocks noChangeArrowheads="1"/>
        </xdr:cNvSpPr>
      </xdr:nvSpPr>
      <xdr:spPr>
        <a:xfrm>
          <a:off x="6781800" y="4538980"/>
          <a:ext cx="9525" cy="38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9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93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9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9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96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97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798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799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00" name="Text Box 33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01" name="Text Box 34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02" name="Text Box 35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03" name="Text Box 3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04" name="文本框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05" name="Text Box 38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06" name="Text Box 39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07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08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09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10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11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1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13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1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1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16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17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18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19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20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21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2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23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24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25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26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27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28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29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30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31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32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33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3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3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36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37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38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39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40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41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42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4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44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45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46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47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48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49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50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51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52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5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54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5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5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57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58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59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60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61" name="Text Box 33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62" name="Text Box 34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63" name="Text Box 35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64" name="Text Box 3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65" name="文本框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66" name="Text Box 38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67" name="Text Box 39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68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69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70" name="Text Box 6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71" name="Text Box 40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38100</xdr:colOff>
      <xdr:row>18</xdr:row>
      <xdr:rowOff>106045</xdr:rowOff>
    </xdr:to>
    <xdr:sp macro="" textlink="">
      <xdr:nvSpPr>
        <xdr:cNvPr id="10714872" name="Text Box 41"/>
        <xdr:cNvSpPr txBox="1">
          <a:spLocks noChangeArrowheads="1"/>
        </xdr:cNvSpPr>
      </xdr:nvSpPr>
      <xdr:spPr>
        <a:xfrm>
          <a:off x="6781800" y="4538980"/>
          <a:ext cx="38100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73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74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7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7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77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78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79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80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81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8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8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8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85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86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87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88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8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9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9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92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93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94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95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96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97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98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899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900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901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902" name="Text Box 33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903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904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905" name="Text Box 6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906" name="Text Box 40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18</xdr:row>
      <xdr:rowOff>106045</xdr:rowOff>
    </xdr:to>
    <xdr:sp macro="" textlink="">
      <xdr:nvSpPr>
        <xdr:cNvPr id="10714907" name="Text Box 41"/>
        <xdr:cNvSpPr txBox="1">
          <a:spLocks noChangeArrowheads="1"/>
        </xdr:cNvSpPr>
      </xdr:nvSpPr>
      <xdr:spPr>
        <a:xfrm>
          <a:off x="6781800" y="4538980"/>
          <a:ext cx="952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7&#24180;&#20915;&#31639;&#25253;&#21578;&#38468;&#34920;(20180821&#19981;&#21152;&#32463;&#27982;&#20998;&#31867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0000000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8"/>
  <sheetViews>
    <sheetView tabSelected="1" workbookViewId="0">
      <selection sqref="A1:G1"/>
    </sheetView>
  </sheetViews>
  <sheetFormatPr defaultColWidth="9" defaultRowHeight="14.25"/>
  <cols>
    <col min="1" max="1" width="4.75" style="454" customWidth="1"/>
    <col min="2" max="6" width="9" style="454"/>
    <col min="7" max="7" width="25.875" style="454" customWidth="1"/>
    <col min="8" max="16384" width="9" style="454"/>
  </cols>
  <sheetData>
    <row r="1" spans="1:7" s="452" customFormat="1" ht="57.75" customHeight="1">
      <c r="A1" s="481" t="s">
        <v>0</v>
      </c>
      <c r="B1" s="481"/>
      <c r="C1" s="481"/>
      <c r="D1" s="481"/>
      <c r="E1" s="481"/>
      <c r="F1" s="481"/>
      <c r="G1" s="481"/>
    </row>
    <row r="2" spans="1:7" s="452" customFormat="1" ht="24" customHeight="1">
      <c r="A2" s="455"/>
      <c r="B2" s="455"/>
      <c r="C2" s="455"/>
      <c r="D2" s="455"/>
      <c r="E2" s="455"/>
      <c r="F2" s="455"/>
      <c r="G2" s="455"/>
    </row>
    <row r="3" spans="1:7" s="452" customFormat="1" ht="24" customHeight="1">
      <c r="A3" s="480" t="s">
        <v>1</v>
      </c>
      <c r="B3" s="480"/>
      <c r="C3" s="480"/>
      <c r="D3" s="480"/>
      <c r="E3" s="480"/>
      <c r="F3" s="480"/>
      <c r="G3" s="480"/>
    </row>
    <row r="4" spans="1:7" s="452" customFormat="1" ht="24" customHeight="1">
      <c r="A4" s="457"/>
      <c r="B4" s="457"/>
      <c r="C4" s="457"/>
      <c r="D4" s="457"/>
      <c r="E4" s="457"/>
      <c r="F4" s="457"/>
      <c r="G4" s="458"/>
    </row>
    <row r="5" spans="1:7" ht="24" customHeight="1">
      <c r="A5" s="459" t="s">
        <v>2</v>
      </c>
      <c r="B5" s="479" t="s">
        <v>3</v>
      </c>
      <c r="C5" s="479"/>
      <c r="D5" s="479"/>
      <c r="E5" s="479"/>
      <c r="F5" s="479"/>
      <c r="G5" s="479"/>
    </row>
    <row r="6" spans="1:7" ht="24" customHeight="1">
      <c r="A6" s="459" t="s">
        <v>4</v>
      </c>
      <c r="B6" s="479" t="s">
        <v>5</v>
      </c>
      <c r="C6" s="479"/>
      <c r="D6" s="479"/>
      <c r="E6" s="479"/>
      <c r="F6" s="479"/>
      <c r="G6" s="479"/>
    </row>
    <row r="7" spans="1:7" ht="24" customHeight="1">
      <c r="A7" s="459" t="s">
        <v>6</v>
      </c>
      <c r="B7" s="479" t="s">
        <v>7</v>
      </c>
      <c r="C7" s="479"/>
      <c r="D7" s="479"/>
      <c r="E7" s="479"/>
      <c r="F7" s="479"/>
      <c r="G7" s="479"/>
    </row>
    <row r="8" spans="1:7" ht="24" customHeight="1">
      <c r="A8" s="459" t="s">
        <v>8</v>
      </c>
      <c r="B8" s="479" t="s">
        <v>9</v>
      </c>
      <c r="C8" s="479"/>
      <c r="D8" s="479"/>
      <c r="E8" s="479"/>
      <c r="F8" s="479"/>
      <c r="G8" s="479"/>
    </row>
    <row r="9" spans="1:7" ht="24" customHeight="1">
      <c r="A9" s="459" t="s">
        <v>10</v>
      </c>
      <c r="B9" s="479" t="s">
        <v>11</v>
      </c>
      <c r="C9" s="479"/>
      <c r="D9" s="479"/>
      <c r="E9" s="479"/>
      <c r="F9" s="479"/>
      <c r="G9" s="479"/>
    </row>
    <row r="10" spans="1:7" ht="24" customHeight="1">
      <c r="A10" s="459" t="s">
        <v>12</v>
      </c>
      <c r="B10" s="479" t="s">
        <v>13</v>
      </c>
      <c r="C10" s="479"/>
      <c r="D10" s="479"/>
      <c r="E10" s="479"/>
      <c r="F10" s="479"/>
      <c r="G10" s="479"/>
    </row>
    <row r="11" spans="1:7" ht="24" customHeight="1">
      <c r="A11" s="459" t="s">
        <v>14</v>
      </c>
      <c r="B11" s="479" t="s">
        <v>15</v>
      </c>
      <c r="C11" s="479"/>
      <c r="D11" s="479"/>
      <c r="E11" s="479"/>
      <c r="F11" s="479"/>
      <c r="G11" s="479"/>
    </row>
    <row r="12" spans="1:7" ht="24" customHeight="1">
      <c r="A12" s="459" t="s">
        <v>16</v>
      </c>
      <c r="B12" s="479" t="s">
        <v>17</v>
      </c>
      <c r="C12" s="479"/>
      <c r="D12" s="479"/>
      <c r="E12" s="479"/>
      <c r="F12" s="479"/>
      <c r="G12" s="479"/>
    </row>
    <row r="13" spans="1:7" ht="24" customHeight="1">
      <c r="A13" s="459" t="s">
        <v>18</v>
      </c>
      <c r="B13" s="479" t="s">
        <v>19</v>
      </c>
      <c r="C13" s="479"/>
      <c r="D13" s="479"/>
      <c r="E13" s="479"/>
      <c r="F13" s="479"/>
      <c r="G13" s="479"/>
    </row>
    <row r="14" spans="1:7" ht="24" customHeight="1">
      <c r="A14" s="459" t="s">
        <v>20</v>
      </c>
      <c r="B14" s="479" t="s">
        <v>21</v>
      </c>
      <c r="C14" s="479"/>
      <c r="D14" s="479"/>
      <c r="E14" s="479"/>
      <c r="F14" s="479"/>
      <c r="G14" s="479"/>
    </row>
    <row r="15" spans="1:7" ht="24" customHeight="1">
      <c r="A15" s="459" t="s">
        <v>22</v>
      </c>
      <c r="B15" s="479" t="s">
        <v>23</v>
      </c>
      <c r="C15" s="479"/>
      <c r="D15" s="479"/>
      <c r="E15" s="479"/>
      <c r="F15" s="479"/>
      <c r="G15" s="479"/>
    </row>
    <row r="16" spans="1:7" ht="24" customHeight="1">
      <c r="A16" s="459" t="s">
        <v>24</v>
      </c>
      <c r="B16" s="479" t="s">
        <v>25</v>
      </c>
      <c r="C16" s="479"/>
      <c r="D16" s="479"/>
      <c r="E16" s="479"/>
      <c r="F16" s="479"/>
      <c r="G16" s="479"/>
    </row>
    <row r="17" spans="1:7" ht="24" customHeight="1">
      <c r="A17" s="459" t="s">
        <v>26</v>
      </c>
      <c r="B17" s="479" t="s">
        <v>27</v>
      </c>
      <c r="C17" s="479"/>
      <c r="D17" s="479"/>
      <c r="E17" s="479"/>
      <c r="F17" s="479"/>
      <c r="G17" s="479"/>
    </row>
    <row r="18" spans="1:7" ht="24" customHeight="1">
      <c r="A18" s="459" t="s">
        <v>28</v>
      </c>
      <c r="B18" s="479" t="s">
        <v>29</v>
      </c>
      <c r="C18" s="479"/>
      <c r="D18" s="479"/>
      <c r="E18" s="479"/>
      <c r="F18" s="479"/>
      <c r="G18" s="479"/>
    </row>
    <row r="19" spans="1:7" ht="24" customHeight="1">
      <c r="A19" s="459" t="s">
        <v>30</v>
      </c>
      <c r="B19" s="479" t="s">
        <v>31</v>
      </c>
      <c r="C19" s="479"/>
      <c r="D19" s="479"/>
      <c r="E19" s="479"/>
      <c r="F19" s="479"/>
      <c r="G19" s="479"/>
    </row>
    <row r="20" spans="1:7" ht="24" customHeight="1">
      <c r="A20" s="459" t="s">
        <v>32</v>
      </c>
      <c r="B20" s="479" t="s">
        <v>33</v>
      </c>
      <c r="C20" s="479"/>
      <c r="D20" s="479"/>
      <c r="E20" s="479"/>
      <c r="F20" s="479"/>
      <c r="G20" s="479"/>
    </row>
    <row r="21" spans="1:7" ht="24" customHeight="1">
      <c r="A21" s="459" t="s">
        <v>34</v>
      </c>
      <c r="B21" s="479" t="s">
        <v>35</v>
      </c>
      <c r="C21" s="479"/>
      <c r="D21" s="479"/>
      <c r="E21" s="479"/>
      <c r="F21" s="479"/>
      <c r="G21" s="479"/>
    </row>
    <row r="22" spans="1:7" ht="24" customHeight="1">
      <c r="A22" s="459" t="s">
        <v>36</v>
      </c>
      <c r="B22" s="479" t="s">
        <v>37</v>
      </c>
      <c r="C22" s="479"/>
      <c r="D22" s="479"/>
      <c r="E22" s="479"/>
      <c r="F22" s="479"/>
      <c r="G22" s="479"/>
    </row>
    <row r="23" spans="1:7" ht="24" customHeight="1">
      <c r="A23" s="459" t="s">
        <v>38</v>
      </c>
      <c r="B23" s="479" t="s">
        <v>39</v>
      </c>
      <c r="C23" s="479"/>
      <c r="D23" s="479"/>
      <c r="E23" s="479"/>
      <c r="F23" s="479"/>
      <c r="G23" s="479"/>
    </row>
    <row r="24" spans="1:7" ht="24" customHeight="1">
      <c r="A24" s="459" t="s">
        <v>40</v>
      </c>
      <c r="B24" s="479" t="s">
        <v>41</v>
      </c>
      <c r="C24" s="479"/>
      <c r="D24" s="479"/>
      <c r="E24" s="479"/>
      <c r="F24" s="479"/>
      <c r="G24" s="479"/>
    </row>
    <row r="25" spans="1:7" ht="24" customHeight="1">
      <c r="A25" s="459" t="s">
        <v>42</v>
      </c>
      <c r="B25" s="479" t="s">
        <v>43</v>
      </c>
      <c r="C25" s="479"/>
      <c r="D25" s="479"/>
      <c r="E25" s="479"/>
      <c r="F25" s="479"/>
      <c r="G25" s="479"/>
    </row>
    <row r="26" spans="1:7" ht="24" customHeight="1">
      <c r="A26" s="459" t="s">
        <v>44</v>
      </c>
      <c r="B26" s="479" t="s">
        <v>45</v>
      </c>
      <c r="C26" s="479"/>
      <c r="D26" s="479"/>
      <c r="E26" s="479"/>
      <c r="F26" s="479"/>
      <c r="G26" s="479"/>
    </row>
    <row r="27" spans="1:7" ht="24" customHeight="1">
      <c r="A27" s="460"/>
    </row>
    <row r="28" spans="1:7" s="452" customFormat="1" ht="24" customHeight="1">
      <c r="A28" s="480" t="s">
        <v>46</v>
      </c>
      <c r="B28" s="480"/>
      <c r="C28" s="480"/>
      <c r="D28" s="480"/>
      <c r="E28" s="480"/>
      <c r="F28" s="480"/>
      <c r="G28" s="480"/>
    </row>
    <row r="29" spans="1:7" s="452" customFormat="1" ht="24" customHeight="1">
      <c r="A29" s="457"/>
      <c r="B29" s="457"/>
      <c r="C29" s="457"/>
      <c r="D29" s="457"/>
      <c r="E29" s="457"/>
      <c r="F29" s="457"/>
      <c r="G29" s="457"/>
    </row>
    <row r="30" spans="1:7" ht="24" customHeight="1">
      <c r="A30" s="460" t="s">
        <v>47</v>
      </c>
      <c r="B30" s="479" t="s">
        <v>48</v>
      </c>
      <c r="C30" s="479"/>
      <c r="D30" s="479"/>
      <c r="E30" s="479"/>
      <c r="F30" s="479"/>
      <c r="G30" s="479"/>
    </row>
    <row r="31" spans="1:7" ht="24" customHeight="1">
      <c r="A31" s="460" t="s">
        <v>49</v>
      </c>
      <c r="B31" s="479" t="s">
        <v>50</v>
      </c>
      <c r="C31" s="479"/>
      <c r="D31" s="479"/>
      <c r="E31" s="479"/>
      <c r="F31" s="479"/>
      <c r="G31" s="479"/>
    </row>
    <row r="32" spans="1:7" ht="24" customHeight="1">
      <c r="A32" s="460" t="s">
        <v>51</v>
      </c>
      <c r="B32" s="479" t="s">
        <v>52</v>
      </c>
      <c r="C32" s="479"/>
      <c r="D32" s="479"/>
      <c r="E32" s="479"/>
      <c r="F32" s="479"/>
      <c r="G32" s="479"/>
    </row>
    <row r="33" spans="1:7" ht="24" customHeight="1">
      <c r="A33" s="460" t="s">
        <v>53</v>
      </c>
      <c r="B33" s="479" t="s">
        <v>54</v>
      </c>
      <c r="C33" s="479"/>
      <c r="D33" s="479"/>
      <c r="E33" s="479"/>
      <c r="F33" s="479"/>
      <c r="G33" s="479"/>
    </row>
    <row r="34" spans="1:7" ht="24" customHeight="1">
      <c r="A34" s="460" t="s">
        <v>55</v>
      </c>
      <c r="B34" s="479" t="s">
        <v>56</v>
      </c>
      <c r="C34" s="479"/>
      <c r="D34" s="479"/>
      <c r="E34" s="479"/>
      <c r="F34" s="479"/>
      <c r="G34" s="479"/>
    </row>
    <row r="35" spans="1:7" ht="24" customHeight="1">
      <c r="A35" s="460" t="s">
        <v>57</v>
      </c>
      <c r="B35" s="479" t="s">
        <v>58</v>
      </c>
      <c r="C35" s="479"/>
      <c r="D35" s="479"/>
      <c r="E35" s="479"/>
      <c r="F35" s="479"/>
      <c r="G35" s="479"/>
    </row>
    <row r="36" spans="1:7" ht="24" customHeight="1">
      <c r="A36" s="460" t="s">
        <v>59</v>
      </c>
      <c r="B36" s="479" t="s">
        <v>60</v>
      </c>
      <c r="C36" s="479"/>
      <c r="D36" s="479"/>
      <c r="E36" s="479"/>
      <c r="F36" s="479"/>
      <c r="G36" s="479"/>
    </row>
    <row r="37" spans="1:7" ht="24" customHeight="1">
      <c r="A37" s="460" t="s">
        <v>61</v>
      </c>
      <c r="B37" s="479" t="s">
        <v>62</v>
      </c>
      <c r="C37" s="479"/>
      <c r="D37" s="479"/>
      <c r="E37" s="479"/>
      <c r="F37" s="479"/>
      <c r="G37" s="479"/>
    </row>
    <row r="38" spans="1:7" ht="24" customHeight="1">
      <c r="A38" s="460" t="s">
        <v>63</v>
      </c>
      <c r="B38" s="479" t="s">
        <v>64</v>
      </c>
      <c r="C38" s="479"/>
      <c r="D38" s="479"/>
      <c r="E38" s="479"/>
      <c r="F38" s="479"/>
      <c r="G38" s="479"/>
    </row>
    <row r="39" spans="1:7" ht="24" customHeight="1">
      <c r="A39" s="460" t="s">
        <v>65</v>
      </c>
      <c r="B39" s="479" t="s">
        <v>66</v>
      </c>
      <c r="C39" s="479"/>
      <c r="D39" s="479"/>
      <c r="E39" s="479"/>
      <c r="F39" s="479"/>
      <c r="G39" s="479"/>
    </row>
    <row r="40" spans="1:7" ht="24" customHeight="1">
      <c r="A40" s="460" t="s">
        <v>67</v>
      </c>
      <c r="B40" s="479" t="s">
        <v>68</v>
      </c>
      <c r="C40" s="479"/>
      <c r="D40" s="479"/>
      <c r="E40" s="479"/>
      <c r="F40" s="479"/>
      <c r="G40" s="479"/>
    </row>
    <row r="41" spans="1:7" ht="24" customHeight="1">
      <c r="A41" s="460" t="s">
        <v>69</v>
      </c>
      <c r="B41" s="479" t="s">
        <v>70</v>
      </c>
      <c r="C41" s="479"/>
      <c r="D41" s="479"/>
      <c r="E41" s="479"/>
      <c r="F41" s="479"/>
      <c r="G41" s="479"/>
    </row>
    <row r="42" spans="1:7" ht="24" customHeight="1">
      <c r="A42" s="460" t="s">
        <v>71</v>
      </c>
      <c r="B42" s="479" t="s">
        <v>72</v>
      </c>
      <c r="C42" s="479"/>
      <c r="D42" s="479"/>
      <c r="E42" s="479"/>
      <c r="F42" s="479"/>
      <c r="G42" s="479"/>
    </row>
    <row r="43" spans="1:7" ht="24" customHeight="1">
      <c r="A43" s="460" t="s">
        <v>73</v>
      </c>
      <c r="B43" s="479" t="s">
        <v>74</v>
      </c>
      <c r="C43" s="479"/>
      <c r="D43" s="479"/>
      <c r="E43" s="479"/>
      <c r="F43" s="479"/>
      <c r="G43" s="479"/>
    </row>
    <row r="44" spans="1:7" ht="24" customHeight="1">
      <c r="A44" s="460" t="s">
        <v>75</v>
      </c>
      <c r="B44" s="479" t="s">
        <v>76</v>
      </c>
      <c r="C44" s="479"/>
      <c r="D44" s="479"/>
      <c r="E44" s="479"/>
      <c r="F44" s="479"/>
      <c r="G44" s="479"/>
    </row>
    <row r="45" spans="1:7" ht="24" customHeight="1">
      <c r="A45" s="460" t="s">
        <v>77</v>
      </c>
      <c r="B45" s="479" t="s">
        <v>78</v>
      </c>
      <c r="C45" s="479"/>
      <c r="D45" s="479"/>
      <c r="E45" s="479"/>
      <c r="F45" s="479"/>
      <c r="G45" s="479"/>
    </row>
    <row r="46" spans="1:7" ht="24" customHeight="1">
      <c r="A46" s="460"/>
      <c r="B46" s="459"/>
      <c r="C46" s="459"/>
      <c r="D46" s="459"/>
      <c r="E46" s="459"/>
      <c r="F46" s="459"/>
      <c r="G46" s="459"/>
    </row>
    <row r="47" spans="1:7" s="452" customFormat="1" ht="24" customHeight="1">
      <c r="A47" s="480" t="s">
        <v>79</v>
      </c>
      <c r="B47" s="480"/>
      <c r="C47" s="480"/>
      <c r="D47" s="480"/>
      <c r="E47" s="480"/>
      <c r="F47" s="480"/>
      <c r="G47" s="480"/>
    </row>
    <row r="48" spans="1:7" s="452" customFormat="1" ht="24" customHeight="1">
      <c r="A48" s="457"/>
      <c r="B48" s="457"/>
      <c r="C48" s="457"/>
      <c r="D48" s="457"/>
      <c r="E48" s="457"/>
      <c r="F48" s="457"/>
      <c r="G48" s="457"/>
    </row>
    <row r="49" spans="1:7" ht="24" customHeight="1">
      <c r="A49" s="460" t="s">
        <v>80</v>
      </c>
      <c r="B49" s="479" t="s">
        <v>81</v>
      </c>
      <c r="C49" s="479"/>
      <c r="D49" s="479"/>
      <c r="E49" s="479"/>
      <c r="F49" s="479"/>
      <c r="G49" s="479"/>
    </row>
    <row r="50" spans="1:7" ht="24" customHeight="1">
      <c r="A50" s="460" t="s">
        <v>82</v>
      </c>
      <c r="B50" s="479" t="s">
        <v>83</v>
      </c>
      <c r="C50" s="479"/>
      <c r="D50" s="479"/>
      <c r="E50" s="479"/>
      <c r="F50" s="479"/>
      <c r="G50" s="479"/>
    </row>
    <row r="51" spans="1:7" ht="24" customHeight="1">
      <c r="A51" s="460" t="s">
        <v>84</v>
      </c>
      <c r="B51" s="479" t="s">
        <v>85</v>
      </c>
      <c r="C51" s="479"/>
      <c r="D51" s="479"/>
      <c r="E51" s="479"/>
      <c r="F51" s="479"/>
      <c r="G51" s="479"/>
    </row>
    <row r="52" spans="1:7" ht="24" customHeight="1">
      <c r="A52" s="460" t="s">
        <v>86</v>
      </c>
      <c r="B52" s="479" t="s">
        <v>87</v>
      </c>
      <c r="C52" s="479"/>
      <c r="D52" s="479"/>
      <c r="E52" s="479"/>
      <c r="F52" s="479"/>
      <c r="G52" s="479"/>
    </row>
    <row r="53" spans="1:7" ht="24" customHeight="1">
      <c r="A53" s="460" t="s">
        <v>88</v>
      </c>
      <c r="B53" s="479" t="s">
        <v>89</v>
      </c>
      <c r="C53" s="479"/>
      <c r="D53" s="479"/>
      <c r="E53" s="479"/>
      <c r="F53" s="479"/>
      <c r="G53" s="479"/>
    </row>
    <row r="54" spans="1:7" ht="24" customHeight="1">
      <c r="A54" s="460" t="s">
        <v>90</v>
      </c>
      <c r="B54" s="479" t="s">
        <v>91</v>
      </c>
      <c r="C54" s="479"/>
      <c r="D54" s="479"/>
      <c r="E54" s="479"/>
      <c r="F54" s="479"/>
      <c r="G54" s="479"/>
    </row>
    <row r="55" spans="1:7" ht="24" customHeight="1">
      <c r="A55" s="460" t="s">
        <v>92</v>
      </c>
      <c r="B55" s="479" t="s">
        <v>93</v>
      </c>
      <c r="C55" s="479"/>
      <c r="D55" s="479"/>
      <c r="E55" s="479"/>
      <c r="F55" s="479"/>
      <c r="G55" s="479"/>
    </row>
    <row r="56" spans="1:7" ht="24" customHeight="1">
      <c r="A56" s="460" t="s">
        <v>94</v>
      </c>
      <c r="B56" s="479" t="s">
        <v>95</v>
      </c>
      <c r="C56" s="479"/>
      <c r="D56" s="479"/>
      <c r="E56" s="479"/>
      <c r="F56" s="479"/>
      <c r="G56" s="479"/>
    </row>
    <row r="57" spans="1:7" ht="24" customHeight="1">
      <c r="A57" s="460" t="s">
        <v>96</v>
      </c>
      <c r="B57" s="479" t="s">
        <v>97</v>
      </c>
      <c r="C57" s="479"/>
      <c r="D57" s="479"/>
      <c r="E57" s="479"/>
      <c r="F57" s="479"/>
      <c r="G57" s="479"/>
    </row>
    <row r="58" spans="1:7" ht="24" customHeight="1">
      <c r="A58" s="460" t="s">
        <v>98</v>
      </c>
      <c r="B58" s="479" t="s">
        <v>99</v>
      </c>
      <c r="C58" s="479"/>
      <c r="D58" s="479"/>
      <c r="E58" s="479"/>
      <c r="F58" s="479"/>
      <c r="G58" s="479"/>
    </row>
    <row r="59" spans="1:7" ht="24" customHeight="1">
      <c r="A59" s="460" t="s">
        <v>100</v>
      </c>
      <c r="B59" s="479" t="s">
        <v>101</v>
      </c>
      <c r="C59" s="479"/>
      <c r="D59" s="479"/>
      <c r="E59" s="479"/>
      <c r="F59" s="479"/>
      <c r="G59" s="479"/>
    </row>
    <row r="60" spans="1:7" ht="24" customHeight="1">
      <c r="A60" s="460" t="s">
        <v>102</v>
      </c>
      <c r="B60" s="479" t="s">
        <v>103</v>
      </c>
      <c r="C60" s="479"/>
      <c r="D60" s="479"/>
      <c r="E60" s="479"/>
      <c r="F60" s="479"/>
      <c r="G60" s="479"/>
    </row>
    <row r="61" spans="1:7" ht="24" customHeight="1">
      <c r="A61" s="460"/>
      <c r="B61" s="459"/>
      <c r="C61" s="459"/>
      <c r="D61" s="459"/>
      <c r="E61" s="459"/>
      <c r="F61" s="459"/>
      <c r="G61" s="459"/>
    </row>
    <row r="62" spans="1:7" s="452" customFormat="1" ht="24" customHeight="1">
      <c r="A62" s="480" t="s">
        <v>104</v>
      </c>
      <c r="B62" s="480"/>
      <c r="C62" s="480"/>
      <c r="D62" s="480"/>
      <c r="E62" s="480"/>
      <c r="F62" s="480"/>
      <c r="G62" s="480"/>
    </row>
    <row r="63" spans="1:7" s="452" customFormat="1" ht="24" customHeight="1">
      <c r="A63" s="456"/>
      <c r="B63" s="456"/>
      <c r="C63" s="456"/>
      <c r="D63" s="456"/>
      <c r="E63" s="456"/>
      <c r="F63" s="456"/>
      <c r="G63" s="456"/>
    </row>
    <row r="64" spans="1:7" ht="24" customHeight="1">
      <c r="A64" s="460" t="s">
        <v>105</v>
      </c>
      <c r="B64" s="479" t="s">
        <v>106</v>
      </c>
      <c r="C64" s="479"/>
      <c r="D64" s="479"/>
      <c r="E64" s="479"/>
      <c r="F64" s="479"/>
      <c r="G64" s="479"/>
    </row>
    <row r="65" spans="1:7" ht="24" customHeight="1">
      <c r="A65" s="460" t="s">
        <v>107</v>
      </c>
      <c r="B65" s="479" t="s">
        <v>108</v>
      </c>
      <c r="C65" s="479"/>
      <c r="D65" s="479"/>
      <c r="E65" s="479"/>
      <c r="F65" s="479"/>
      <c r="G65" s="479"/>
    </row>
    <row r="66" spans="1:7" ht="24" customHeight="1">
      <c r="A66" s="460" t="s">
        <v>109</v>
      </c>
      <c r="B66" s="479" t="s">
        <v>110</v>
      </c>
      <c r="C66" s="479"/>
      <c r="D66" s="479"/>
      <c r="E66" s="479"/>
      <c r="F66" s="479"/>
      <c r="G66" s="479"/>
    </row>
    <row r="67" spans="1:7" s="453" customFormat="1" ht="24" customHeight="1">
      <c r="A67" s="460" t="s">
        <v>111</v>
      </c>
      <c r="B67" s="479" t="s">
        <v>112</v>
      </c>
      <c r="C67" s="479"/>
      <c r="D67" s="479"/>
      <c r="E67" s="479"/>
      <c r="F67" s="479"/>
      <c r="G67" s="479"/>
    </row>
    <row r="68" spans="1:7" s="453" customFormat="1" ht="24" customHeight="1">
      <c r="A68" s="460" t="s">
        <v>113</v>
      </c>
      <c r="B68" s="479" t="s">
        <v>114</v>
      </c>
      <c r="C68" s="479"/>
      <c r="D68" s="479"/>
      <c r="E68" s="479"/>
      <c r="F68" s="479"/>
      <c r="G68" s="479"/>
    </row>
  </sheetData>
  <mergeCells count="60">
    <mergeCell ref="A1:G1"/>
    <mergeCell ref="A3:G3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A47:G47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A62:G62"/>
    <mergeCell ref="B64:G64"/>
    <mergeCell ref="B65:G65"/>
    <mergeCell ref="B66:G66"/>
    <mergeCell ref="B67:G67"/>
    <mergeCell ref="B68:G68"/>
  </mergeCells>
  <phoneticPr fontId="62" type="noConversion"/>
  <printOptions horizontalCentered="1"/>
  <pageMargins left="0.74803149606299202" right="0.74803149606299202" top="0.98425196850393704" bottom="0.78740157480314998" header="0.511811023622047" footer="0.511811023622047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E70"/>
  <sheetViews>
    <sheetView workbookViewId="0"/>
  </sheetViews>
  <sheetFormatPr defaultColWidth="9" defaultRowHeight="14.25"/>
  <cols>
    <col min="1" max="1" width="57.75" style="297" customWidth="1"/>
    <col min="2" max="2" width="20" style="298" customWidth="1"/>
    <col min="3" max="16384" width="9" style="299"/>
  </cols>
  <sheetData>
    <row r="1" spans="1:187" customFormat="1" ht="27" customHeight="1">
      <c r="A1" s="171" t="s">
        <v>1324</v>
      </c>
      <c r="B1" s="127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  <c r="FL1" s="299"/>
      <c r="FM1" s="299"/>
      <c r="FN1" s="299"/>
      <c r="FO1" s="299"/>
      <c r="FP1" s="299"/>
      <c r="FQ1" s="299"/>
      <c r="FR1" s="299"/>
      <c r="FS1" s="299"/>
      <c r="FT1" s="299"/>
      <c r="FU1" s="299"/>
      <c r="FV1" s="299"/>
      <c r="FW1" s="299"/>
      <c r="FX1" s="299"/>
      <c r="FY1" s="299"/>
      <c r="FZ1" s="299"/>
      <c r="GA1" s="299"/>
      <c r="GB1" s="299"/>
      <c r="GC1" s="299"/>
      <c r="GD1" s="299"/>
      <c r="GE1" s="299"/>
    </row>
    <row r="2" spans="1:187" customFormat="1" ht="27" customHeight="1">
      <c r="A2" s="491" t="s">
        <v>1325</v>
      </c>
      <c r="B2" s="492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</row>
    <row r="3" spans="1:187" customFormat="1" ht="19.899999999999999" customHeight="1">
      <c r="A3" s="124"/>
      <c r="B3" s="255" t="s">
        <v>1258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99"/>
      <c r="EU3" s="299"/>
      <c r="EV3" s="299"/>
      <c r="EW3" s="299"/>
      <c r="EX3" s="299"/>
      <c r="EY3" s="299"/>
      <c r="EZ3" s="299"/>
      <c r="FA3" s="299"/>
      <c r="FB3" s="299"/>
      <c r="FC3" s="299"/>
      <c r="FD3" s="299"/>
      <c r="FE3" s="299"/>
      <c r="FF3" s="299"/>
      <c r="FG3" s="299"/>
      <c r="FH3" s="299"/>
      <c r="FI3" s="299"/>
      <c r="FJ3" s="299"/>
      <c r="FK3" s="299"/>
      <c r="FL3" s="299"/>
      <c r="FM3" s="299"/>
      <c r="FN3" s="299"/>
      <c r="FO3" s="299"/>
      <c r="FP3" s="299"/>
      <c r="FQ3" s="299"/>
      <c r="FR3" s="299"/>
      <c r="FS3" s="299"/>
      <c r="FT3" s="299"/>
      <c r="FU3" s="299"/>
      <c r="FV3" s="299"/>
      <c r="FW3" s="299"/>
      <c r="FX3" s="299"/>
      <c r="FY3" s="299"/>
      <c r="FZ3" s="299"/>
      <c r="GA3" s="299"/>
      <c r="GB3" s="299"/>
      <c r="GC3" s="299"/>
      <c r="GD3" s="299"/>
      <c r="GE3" s="299"/>
    </row>
    <row r="4" spans="1:187" customFormat="1" ht="20.100000000000001" customHeight="1">
      <c r="A4" s="125" t="s">
        <v>118</v>
      </c>
      <c r="B4" s="270" t="s">
        <v>121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  <c r="EI4" s="299"/>
      <c r="EJ4" s="299"/>
      <c r="EK4" s="299"/>
      <c r="EL4" s="299"/>
      <c r="EM4" s="299"/>
      <c r="EN4" s="299"/>
      <c r="EO4" s="299"/>
      <c r="EP4" s="299"/>
      <c r="EQ4" s="299"/>
      <c r="ER4" s="299"/>
      <c r="ES4" s="299"/>
      <c r="ET4" s="299"/>
      <c r="EU4" s="299"/>
      <c r="EV4" s="299"/>
      <c r="EW4" s="299"/>
      <c r="EX4" s="299"/>
      <c r="EY4" s="299"/>
      <c r="EZ4" s="299"/>
      <c r="FA4" s="299"/>
      <c r="FB4" s="299"/>
      <c r="FC4" s="299"/>
      <c r="FD4" s="299"/>
      <c r="FE4" s="299"/>
      <c r="FF4" s="299"/>
      <c r="FG4" s="299"/>
      <c r="FH4" s="299"/>
      <c r="FI4" s="299"/>
      <c r="FJ4" s="299"/>
      <c r="FK4" s="299"/>
      <c r="FL4" s="299"/>
      <c r="FM4" s="299"/>
      <c r="FN4" s="299"/>
      <c r="FO4" s="299"/>
      <c r="FP4" s="299"/>
      <c r="FQ4" s="299"/>
      <c r="FR4" s="299"/>
      <c r="FS4" s="299"/>
      <c r="FT4" s="299"/>
      <c r="FU4" s="299"/>
      <c r="FV4" s="299"/>
      <c r="FW4" s="299"/>
      <c r="FX4" s="299"/>
      <c r="FY4" s="299"/>
      <c r="FZ4" s="299"/>
      <c r="GA4" s="299"/>
      <c r="GB4" s="299"/>
      <c r="GC4" s="299"/>
      <c r="GD4" s="299"/>
      <c r="GE4" s="299"/>
    </row>
    <row r="5" spans="1:187" customFormat="1" ht="20.100000000000001" customHeight="1">
      <c r="A5" s="402" t="s">
        <v>1326</v>
      </c>
      <c r="B5" s="307">
        <f>SUM(B6:B11)</f>
        <v>9979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299"/>
      <c r="EM5" s="299"/>
      <c r="EN5" s="299"/>
      <c r="EO5" s="299"/>
      <c r="EP5" s="299"/>
      <c r="EQ5" s="299"/>
      <c r="ER5" s="299"/>
      <c r="ES5" s="299"/>
      <c r="ET5" s="299"/>
      <c r="EU5" s="299"/>
      <c r="EV5" s="299"/>
      <c r="EW5" s="299"/>
      <c r="EX5" s="299"/>
      <c r="EY5" s="299"/>
      <c r="EZ5" s="299"/>
      <c r="FA5" s="299"/>
      <c r="FB5" s="299"/>
      <c r="FC5" s="299"/>
      <c r="FD5" s="299"/>
      <c r="FE5" s="299"/>
      <c r="FF5" s="299"/>
      <c r="FG5" s="299"/>
      <c r="FH5" s="299"/>
      <c r="FI5" s="299"/>
      <c r="FJ5" s="299"/>
      <c r="FK5" s="299"/>
      <c r="FL5" s="299"/>
      <c r="FM5" s="299"/>
      <c r="FN5" s="299"/>
      <c r="FO5" s="299"/>
      <c r="FP5" s="299"/>
      <c r="FQ5" s="299"/>
      <c r="FR5" s="299"/>
      <c r="FS5" s="299"/>
      <c r="FT5" s="299"/>
      <c r="FU5" s="299"/>
      <c r="FV5" s="299"/>
      <c r="FW5" s="299"/>
      <c r="FX5" s="299"/>
      <c r="FY5" s="299"/>
      <c r="FZ5" s="299"/>
      <c r="GA5" s="299"/>
      <c r="GB5" s="299"/>
      <c r="GC5" s="299"/>
      <c r="GD5" s="299"/>
      <c r="GE5" s="299"/>
    </row>
    <row r="6" spans="1:187" customFormat="1" ht="20.100000000000001" customHeight="1">
      <c r="A6" s="403" t="s">
        <v>1327</v>
      </c>
      <c r="B6" s="278">
        <v>962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299"/>
      <c r="EM6" s="299"/>
      <c r="EN6" s="299"/>
      <c r="EO6" s="299"/>
      <c r="EP6" s="299"/>
      <c r="EQ6" s="299"/>
      <c r="ER6" s="299"/>
      <c r="ES6" s="299"/>
      <c r="ET6" s="299"/>
      <c r="EU6" s="299"/>
      <c r="EV6" s="299"/>
      <c r="EW6" s="299"/>
      <c r="EX6" s="299"/>
      <c r="EY6" s="299"/>
      <c r="EZ6" s="299"/>
      <c r="FA6" s="299"/>
      <c r="FB6" s="299"/>
      <c r="FC6" s="299"/>
      <c r="FD6" s="299"/>
      <c r="FE6" s="299"/>
      <c r="FF6" s="299"/>
      <c r="FG6" s="299"/>
      <c r="FH6" s="299"/>
      <c r="FI6" s="299"/>
      <c r="FJ6" s="299"/>
      <c r="FK6" s="299"/>
      <c r="FL6" s="299"/>
      <c r="FM6" s="299"/>
      <c r="FN6" s="299"/>
      <c r="FO6" s="299"/>
      <c r="FP6" s="299"/>
      <c r="FQ6" s="299"/>
      <c r="FR6" s="299"/>
      <c r="FS6" s="299"/>
      <c r="FT6" s="299"/>
      <c r="FU6" s="299"/>
      <c r="FV6" s="299"/>
      <c r="FW6" s="299"/>
      <c r="FX6" s="299"/>
      <c r="FY6" s="299"/>
      <c r="FZ6" s="299"/>
      <c r="GA6" s="299"/>
      <c r="GB6" s="299"/>
      <c r="GC6" s="299"/>
      <c r="GD6" s="299"/>
      <c r="GE6" s="299"/>
    </row>
    <row r="7" spans="1:187" customFormat="1" ht="20.100000000000001" customHeight="1">
      <c r="A7" s="403" t="s">
        <v>1328</v>
      </c>
      <c r="B7" s="278">
        <v>1495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  <c r="EI7" s="299"/>
      <c r="EJ7" s="299"/>
      <c r="EK7" s="299"/>
      <c r="EL7" s="299"/>
      <c r="EM7" s="299"/>
      <c r="EN7" s="299"/>
      <c r="EO7" s="299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299"/>
      <c r="FL7" s="299"/>
      <c r="FM7" s="299"/>
      <c r="FN7" s="299"/>
      <c r="FO7" s="299"/>
      <c r="FP7" s="299"/>
      <c r="FQ7" s="299"/>
      <c r="FR7" s="299"/>
      <c r="FS7" s="299"/>
      <c r="FT7" s="299"/>
      <c r="FU7" s="299"/>
      <c r="FV7" s="299"/>
      <c r="FW7" s="299"/>
      <c r="FX7" s="299"/>
      <c r="FY7" s="299"/>
      <c r="FZ7" s="299"/>
      <c r="GA7" s="299"/>
      <c r="GB7" s="299"/>
      <c r="GC7" s="299"/>
      <c r="GD7" s="299"/>
      <c r="GE7" s="299"/>
    </row>
    <row r="8" spans="1:187" customFormat="1" ht="20.100000000000001" customHeight="1">
      <c r="A8" s="403" t="s">
        <v>1329</v>
      </c>
      <c r="B8" s="278">
        <v>3311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299"/>
      <c r="FL8" s="299"/>
      <c r="FM8" s="299"/>
      <c r="FN8" s="299"/>
      <c r="FO8" s="299"/>
      <c r="FP8" s="299"/>
      <c r="FQ8" s="299"/>
      <c r="FR8" s="299"/>
      <c r="FS8" s="299"/>
      <c r="FT8" s="299"/>
      <c r="FU8" s="299"/>
      <c r="FV8" s="299"/>
      <c r="FW8" s="299"/>
      <c r="FX8" s="299"/>
      <c r="FY8" s="299"/>
      <c r="FZ8" s="299"/>
      <c r="GA8" s="299"/>
      <c r="GB8" s="299"/>
      <c r="GC8" s="299"/>
      <c r="GD8" s="299"/>
      <c r="GE8" s="299"/>
    </row>
    <row r="9" spans="1:187" customFormat="1" ht="20.100000000000001" customHeight="1">
      <c r="A9" s="403" t="s">
        <v>1330</v>
      </c>
      <c r="B9" s="278">
        <v>9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299"/>
      <c r="EG9" s="299"/>
      <c r="EH9" s="299"/>
      <c r="EI9" s="299"/>
      <c r="EJ9" s="299"/>
      <c r="EK9" s="299"/>
      <c r="EL9" s="299"/>
      <c r="EM9" s="299"/>
      <c r="EN9" s="299"/>
      <c r="EO9" s="299"/>
      <c r="EP9" s="299"/>
      <c r="EQ9" s="299"/>
      <c r="ER9" s="299"/>
      <c r="ES9" s="299"/>
      <c r="ET9" s="299"/>
      <c r="EU9" s="299"/>
      <c r="EV9" s="299"/>
      <c r="EW9" s="299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299"/>
      <c r="FL9" s="299"/>
      <c r="FM9" s="299"/>
      <c r="FN9" s="299"/>
      <c r="FO9" s="299"/>
      <c r="FP9" s="299"/>
      <c r="FQ9" s="299"/>
      <c r="FR9" s="299"/>
      <c r="FS9" s="299"/>
      <c r="FT9" s="299"/>
      <c r="FU9" s="299"/>
      <c r="FV9" s="299"/>
      <c r="FW9" s="299"/>
      <c r="FX9" s="299"/>
      <c r="FY9" s="299"/>
      <c r="FZ9" s="299"/>
      <c r="GA9" s="299"/>
      <c r="GB9" s="299"/>
      <c r="GC9" s="299"/>
      <c r="GD9" s="299"/>
      <c r="GE9" s="299"/>
    </row>
    <row r="10" spans="1:187" customFormat="1" ht="20.100000000000001" customHeight="1">
      <c r="A10" s="403" t="s">
        <v>1331</v>
      </c>
      <c r="B10" s="278">
        <v>5825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  <c r="ES10" s="29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299"/>
      <c r="FK10" s="299"/>
      <c r="FL10" s="299"/>
      <c r="FM10" s="299"/>
      <c r="FN10" s="299"/>
      <c r="FO10" s="299"/>
      <c r="FP10" s="299"/>
      <c r="FQ10" s="299"/>
      <c r="FR10" s="299"/>
      <c r="FS10" s="299"/>
      <c r="FT10" s="299"/>
      <c r="FU10" s="299"/>
      <c r="FV10" s="299"/>
      <c r="FW10" s="299"/>
      <c r="FX10" s="299"/>
      <c r="FY10" s="299"/>
      <c r="FZ10" s="299"/>
      <c r="GA10" s="299"/>
      <c r="GB10" s="299"/>
      <c r="GC10" s="299"/>
      <c r="GD10" s="299"/>
      <c r="GE10" s="299"/>
    </row>
    <row r="11" spans="1:187" customFormat="1" ht="20.100000000000001" customHeight="1">
      <c r="A11" s="403" t="s">
        <v>1332</v>
      </c>
      <c r="B11" s="278">
        <v>-1623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  <c r="EI11" s="299"/>
      <c r="EJ11" s="299"/>
      <c r="EK11" s="299"/>
      <c r="EL11" s="299"/>
      <c r="EM11" s="299"/>
      <c r="EN11" s="299"/>
      <c r="EO11" s="299"/>
      <c r="EP11" s="299"/>
      <c r="EQ11" s="299"/>
      <c r="ER11" s="299"/>
      <c r="ES11" s="299"/>
      <c r="ET11" s="299"/>
      <c r="EU11" s="299"/>
      <c r="EV11" s="299"/>
      <c r="EW11" s="299"/>
      <c r="EX11" s="299"/>
      <c r="EY11" s="299"/>
      <c r="EZ11" s="299"/>
      <c r="FA11" s="299"/>
      <c r="FB11" s="299"/>
      <c r="FC11" s="299"/>
      <c r="FD11" s="299"/>
      <c r="FE11" s="299"/>
      <c r="FF11" s="299"/>
      <c r="FG11" s="299"/>
      <c r="FH11" s="299"/>
      <c r="FI11" s="299"/>
      <c r="FJ11" s="299"/>
      <c r="FK11" s="299"/>
      <c r="FL11" s="299"/>
      <c r="FM11" s="299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299"/>
      <c r="GD11" s="299"/>
      <c r="GE11" s="299"/>
    </row>
    <row r="12" spans="1:187" customFormat="1" ht="20.100000000000001" customHeight="1">
      <c r="A12" s="404" t="s">
        <v>1333</v>
      </c>
      <c r="B12" s="307">
        <f>SUM(B13:B47)</f>
        <v>381034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  <c r="ES12" s="299"/>
      <c r="ET12" s="299"/>
      <c r="EU12" s="299"/>
      <c r="EV12" s="299"/>
      <c r="EW12" s="299"/>
      <c r="EX12" s="299"/>
      <c r="EY12" s="299"/>
      <c r="EZ12" s="299"/>
      <c r="FA12" s="299"/>
      <c r="FB12" s="299"/>
      <c r="FC12" s="299"/>
      <c r="FD12" s="299"/>
      <c r="FE12" s="299"/>
      <c r="FF12" s="299"/>
      <c r="FG12" s="299"/>
      <c r="FH12" s="299"/>
      <c r="FI12" s="299"/>
      <c r="FJ12" s="299"/>
      <c r="FK12" s="299"/>
      <c r="FL12" s="299"/>
      <c r="FM12" s="299"/>
      <c r="FN12" s="299"/>
      <c r="FO12" s="299"/>
      <c r="FP12" s="299"/>
      <c r="FQ12" s="299"/>
      <c r="FR12" s="299"/>
      <c r="FS12" s="299"/>
      <c r="FT12" s="299"/>
      <c r="FU12" s="299"/>
      <c r="FV12" s="299"/>
      <c r="FW12" s="299"/>
      <c r="FX12" s="299"/>
      <c r="FY12" s="299"/>
      <c r="FZ12" s="299"/>
      <c r="GA12" s="299"/>
      <c r="GB12" s="299"/>
      <c r="GC12" s="299"/>
      <c r="GD12" s="299"/>
      <c r="GE12" s="299"/>
    </row>
    <row r="13" spans="1:187" customFormat="1" ht="20.100000000000001" customHeight="1">
      <c r="A13" s="405" t="s">
        <v>1334</v>
      </c>
      <c r="B13" s="278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299"/>
      <c r="GC13" s="299"/>
      <c r="GD13" s="299"/>
      <c r="GE13" s="299"/>
    </row>
    <row r="14" spans="1:187" customFormat="1" ht="20.100000000000001" customHeight="1">
      <c r="A14" s="406" t="s">
        <v>1335</v>
      </c>
      <c r="B14" s="278">
        <v>119336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299"/>
      <c r="EL14" s="299"/>
      <c r="EM14" s="299"/>
      <c r="EN14" s="299"/>
      <c r="EO14" s="299"/>
      <c r="EP14" s="299"/>
      <c r="EQ14" s="299"/>
      <c r="ER14" s="299"/>
      <c r="ES14" s="29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  <c r="FF14" s="299"/>
      <c r="FG14" s="299"/>
      <c r="FH14" s="299"/>
      <c r="FI14" s="299"/>
      <c r="FJ14" s="299"/>
      <c r="FK14" s="299"/>
      <c r="FL14" s="299"/>
      <c r="FM14" s="299"/>
      <c r="FN14" s="299"/>
      <c r="FO14" s="299"/>
      <c r="FP14" s="299"/>
      <c r="FQ14" s="299"/>
      <c r="FR14" s="299"/>
      <c r="FS14" s="299"/>
      <c r="FT14" s="299"/>
      <c r="FU14" s="299"/>
      <c r="FV14" s="299"/>
      <c r="FW14" s="299"/>
      <c r="FX14" s="299"/>
      <c r="FY14" s="299"/>
      <c r="FZ14" s="299"/>
      <c r="GA14" s="299"/>
      <c r="GB14" s="299"/>
      <c r="GC14" s="299"/>
      <c r="GD14" s="299"/>
      <c r="GE14" s="299"/>
    </row>
    <row r="15" spans="1:187" customFormat="1" ht="20.100000000000001" customHeight="1">
      <c r="A15" s="407" t="s">
        <v>1336</v>
      </c>
      <c r="B15" s="278">
        <v>32074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299"/>
      <c r="ET15" s="299"/>
      <c r="EU15" s="299"/>
      <c r="EV15" s="299"/>
      <c r="EW15" s="299"/>
      <c r="EX15" s="299"/>
      <c r="EY15" s="299"/>
      <c r="EZ15" s="299"/>
      <c r="FA15" s="299"/>
      <c r="FB15" s="299"/>
      <c r="FC15" s="299"/>
      <c r="FD15" s="299"/>
      <c r="FE15" s="299"/>
      <c r="FF15" s="299"/>
      <c r="FG15" s="299"/>
      <c r="FH15" s="299"/>
      <c r="FI15" s="299"/>
      <c r="FJ15" s="299"/>
      <c r="FK15" s="299"/>
      <c r="FL15" s="299"/>
      <c r="FM15" s="299"/>
      <c r="FN15" s="299"/>
      <c r="FO15" s="299"/>
      <c r="FP15" s="299"/>
      <c r="FQ15" s="299"/>
      <c r="FR15" s="299"/>
      <c r="FS15" s="299"/>
      <c r="FT15" s="299"/>
      <c r="FU15" s="299"/>
      <c r="FV15" s="299"/>
      <c r="FW15" s="299"/>
      <c r="FX15" s="299"/>
      <c r="FY15" s="299"/>
      <c r="FZ15" s="299"/>
      <c r="GA15" s="299"/>
      <c r="GB15" s="299"/>
      <c r="GC15" s="299"/>
      <c r="GD15" s="299"/>
      <c r="GE15" s="299"/>
    </row>
    <row r="16" spans="1:187" customFormat="1" ht="20.100000000000001" customHeight="1">
      <c r="A16" s="408" t="s">
        <v>1337</v>
      </c>
      <c r="B16" s="278">
        <v>17100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299"/>
      <c r="ET16" s="299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9"/>
      <c r="FF16" s="299"/>
      <c r="FG16" s="299"/>
      <c r="FH16" s="299"/>
      <c r="FI16" s="299"/>
      <c r="FJ16" s="299"/>
      <c r="FK16" s="299"/>
      <c r="FL16" s="299"/>
      <c r="FM16" s="299"/>
      <c r="FN16" s="299"/>
      <c r="FO16" s="299"/>
      <c r="FP16" s="299"/>
      <c r="FQ16" s="299"/>
      <c r="FR16" s="299"/>
      <c r="FS16" s="299"/>
      <c r="FT16" s="299"/>
      <c r="FU16" s="299"/>
      <c r="FV16" s="299"/>
      <c r="FW16" s="299"/>
      <c r="FX16" s="299"/>
      <c r="FY16" s="299"/>
      <c r="FZ16" s="299"/>
      <c r="GA16" s="299"/>
      <c r="GB16" s="299"/>
      <c r="GC16" s="299"/>
      <c r="GD16" s="299"/>
      <c r="GE16" s="299"/>
    </row>
    <row r="17" spans="1:187" customFormat="1" ht="20.100000000000001" customHeight="1">
      <c r="A17" s="408" t="s">
        <v>1338</v>
      </c>
      <c r="B17" s="278">
        <v>2459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299"/>
      <c r="FH17" s="299"/>
      <c r="FI17" s="299"/>
      <c r="FJ17" s="299"/>
      <c r="FK17" s="299"/>
      <c r="FL17" s="299"/>
      <c r="FM17" s="299"/>
      <c r="FN17" s="299"/>
      <c r="FO17" s="299"/>
      <c r="FP17" s="299"/>
      <c r="FQ17" s="299"/>
      <c r="FR17" s="299"/>
      <c r="FS17" s="299"/>
      <c r="FT17" s="299"/>
      <c r="FU17" s="299"/>
      <c r="FV17" s="299"/>
      <c r="FW17" s="299"/>
      <c r="FX17" s="299"/>
      <c r="FY17" s="299"/>
      <c r="FZ17" s="299"/>
      <c r="GA17" s="299"/>
      <c r="GB17" s="299"/>
      <c r="GC17" s="299"/>
      <c r="GD17" s="299"/>
      <c r="GE17" s="299"/>
    </row>
    <row r="18" spans="1:187" customFormat="1" ht="20.100000000000001" customHeight="1">
      <c r="A18" s="276" t="s">
        <v>1339</v>
      </c>
      <c r="B18" s="278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299"/>
      <c r="FH18" s="299"/>
      <c r="FI18" s="299"/>
      <c r="FJ18" s="299"/>
      <c r="FK18" s="299"/>
      <c r="FL18" s="299"/>
      <c r="FM18" s="299"/>
      <c r="FN18" s="299"/>
      <c r="FO18" s="299"/>
      <c r="FP18" s="299"/>
      <c r="FQ18" s="299"/>
      <c r="FR18" s="299"/>
      <c r="FS18" s="299"/>
      <c r="FT18" s="299"/>
      <c r="FU18" s="299"/>
      <c r="FV18" s="299"/>
      <c r="FW18" s="299"/>
      <c r="FX18" s="299"/>
      <c r="FY18" s="299"/>
      <c r="FZ18" s="299"/>
      <c r="GA18" s="299"/>
      <c r="GB18" s="299"/>
      <c r="GC18" s="299"/>
      <c r="GD18" s="299"/>
      <c r="GE18" s="299"/>
    </row>
    <row r="19" spans="1:187" customFormat="1" ht="20.100000000000001" customHeight="1">
      <c r="A19" s="276" t="s">
        <v>1340</v>
      </c>
      <c r="B19" s="278">
        <v>4560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299"/>
      <c r="FF19" s="299"/>
      <c r="FG19" s="299"/>
      <c r="FH19" s="299"/>
      <c r="FI19" s="299"/>
      <c r="FJ19" s="299"/>
      <c r="FK19" s="299"/>
      <c r="FL19" s="299"/>
      <c r="FM19" s="299"/>
      <c r="FN19" s="299"/>
      <c r="FO19" s="299"/>
      <c r="FP19" s="299"/>
      <c r="FQ19" s="299"/>
      <c r="FR19" s="299"/>
      <c r="FS19" s="299"/>
      <c r="FT19" s="299"/>
      <c r="FU19" s="299"/>
      <c r="FV19" s="299"/>
      <c r="FW19" s="299"/>
      <c r="FX19" s="299"/>
      <c r="FY19" s="299"/>
      <c r="FZ19" s="299"/>
      <c r="GA19" s="299"/>
      <c r="GB19" s="299"/>
      <c r="GC19" s="299"/>
      <c r="GD19" s="299"/>
      <c r="GE19" s="299"/>
    </row>
    <row r="20" spans="1:187" customFormat="1" ht="20.100000000000001" customHeight="1">
      <c r="A20" s="276" t="s">
        <v>1341</v>
      </c>
      <c r="B20" s="278">
        <v>7591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299"/>
      <c r="FF20" s="299"/>
      <c r="FG20" s="299"/>
      <c r="FH20" s="299"/>
      <c r="FI20" s="299"/>
      <c r="FJ20" s="299"/>
      <c r="FK20" s="299"/>
      <c r="FL20" s="299"/>
      <c r="FM20" s="299"/>
      <c r="FN20" s="299"/>
      <c r="FO20" s="299"/>
      <c r="FP20" s="299"/>
      <c r="FQ20" s="299"/>
      <c r="FR20" s="299"/>
      <c r="FS20" s="299"/>
      <c r="FT20" s="299"/>
      <c r="FU20" s="299"/>
      <c r="FV20" s="299"/>
      <c r="FW20" s="299"/>
      <c r="FX20" s="299"/>
      <c r="FY20" s="299"/>
      <c r="FZ20" s="299"/>
      <c r="GA20" s="299"/>
      <c r="GB20" s="299"/>
      <c r="GC20" s="299"/>
      <c r="GD20" s="299"/>
      <c r="GE20" s="299"/>
    </row>
    <row r="21" spans="1:187" customFormat="1" ht="20.100000000000001" customHeight="1">
      <c r="A21" s="276" t="s">
        <v>1342</v>
      </c>
      <c r="B21" s="278">
        <v>24927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  <c r="EI21" s="299"/>
      <c r="EJ21" s="299"/>
      <c r="EK21" s="299"/>
      <c r="EL21" s="299"/>
      <c r="EM21" s="299"/>
      <c r="EN21" s="299"/>
      <c r="EO21" s="299"/>
      <c r="EP21" s="299"/>
      <c r="EQ21" s="299"/>
      <c r="ER21" s="299"/>
      <c r="ES21" s="299"/>
      <c r="ET21" s="299"/>
      <c r="EU21" s="299"/>
      <c r="EV21" s="299"/>
      <c r="EW21" s="299"/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  <c r="FK21" s="299"/>
      <c r="FL21" s="299"/>
      <c r="FM21" s="299"/>
      <c r="FN21" s="299"/>
      <c r="FO21" s="299"/>
      <c r="FP21" s="299"/>
      <c r="FQ21" s="299"/>
      <c r="FR21" s="299"/>
      <c r="FS21" s="299"/>
      <c r="FT21" s="299"/>
      <c r="FU21" s="299"/>
      <c r="FV21" s="299"/>
      <c r="FW21" s="299"/>
      <c r="FX21" s="299"/>
      <c r="FY21" s="299"/>
      <c r="FZ21" s="299"/>
      <c r="GA21" s="299"/>
      <c r="GB21" s="299"/>
      <c r="GC21" s="299"/>
      <c r="GD21" s="299"/>
      <c r="GE21" s="299"/>
    </row>
    <row r="22" spans="1:187" customFormat="1" ht="20.100000000000001" customHeight="1">
      <c r="A22" s="408" t="s">
        <v>1343</v>
      </c>
      <c r="B22" s="278">
        <v>3653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  <c r="ES22" s="299"/>
      <c r="ET22" s="299"/>
      <c r="EU22" s="299"/>
      <c r="EV22" s="299"/>
      <c r="EW22" s="299"/>
      <c r="EX22" s="299"/>
      <c r="EY22" s="299"/>
      <c r="EZ22" s="299"/>
      <c r="FA22" s="299"/>
      <c r="FB22" s="299"/>
      <c r="FC22" s="299"/>
      <c r="FD22" s="299"/>
      <c r="FE22" s="299"/>
      <c r="FF22" s="299"/>
      <c r="FG22" s="299"/>
      <c r="FH22" s="299"/>
      <c r="FI22" s="299"/>
      <c r="FJ22" s="299"/>
      <c r="FK22" s="299"/>
      <c r="FL22" s="299"/>
      <c r="FM22" s="299"/>
      <c r="FN22" s="299"/>
      <c r="FO22" s="299"/>
      <c r="FP22" s="299"/>
      <c r="FQ22" s="299"/>
      <c r="FR22" s="299"/>
      <c r="FS22" s="299"/>
      <c r="FT22" s="299"/>
      <c r="FU22" s="299"/>
      <c r="FV22" s="299"/>
      <c r="FW22" s="299"/>
      <c r="FX22" s="299"/>
      <c r="FY22" s="299"/>
      <c r="FZ22" s="299"/>
      <c r="GA22" s="299"/>
      <c r="GB22" s="299"/>
      <c r="GC22" s="299"/>
      <c r="GD22" s="299"/>
      <c r="GE22" s="299"/>
    </row>
    <row r="23" spans="1:187" customFormat="1" ht="20.100000000000001" customHeight="1">
      <c r="A23" s="408" t="s">
        <v>1344</v>
      </c>
      <c r="B23" s="278">
        <v>21818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299"/>
      <c r="DX23" s="299"/>
      <c r="DY23" s="299"/>
      <c r="DZ23" s="299"/>
      <c r="EA23" s="299"/>
      <c r="EB23" s="299"/>
      <c r="EC23" s="299"/>
      <c r="ED23" s="299"/>
      <c r="EE23" s="299"/>
      <c r="EF23" s="299"/>
      <c r="EG23" s="299"/>
      <c r="EH23" s="299"/>
      <c r="EI23" s="299"/>
      <c r="EJ23" s="299"/>
      <c r="EK23" s="299"/>
      <c r="EL23" s="299"/>
      <c r="EM23" s="299"/>
      <c r="EN23" s="299"/>
      <c r="EO23" s="299"/>
      <c r="EP23" s="299"/>
      <c r="EQ23" s="299"/>
      <c r="ER23" s="299"/>
      <c r="ES23" s="299"/>
      <c r="ET23" s="299"/>
      <c r="EU23" s="299"/>
      <c r="EV23" s="299"/>
      <c r="EW23" s="299"/>
      <c r="EX23" s="299"/>
      <c r="EY23" s="299"/>
      <c r="EZ23" s="299"/>
      <c r="FA23" s="299"/>
      <c r="FB23" s="299"/>
      <c r="FC23" s="299"/>
      <c r="FD23" s="299"/>
      <c r="FE23" s="299"/>
      <c r="FF23" s="299"/>
      <c r="FG23" s="299"/>
      <c r="FH23" s="299"/>
      <c r="FI23" s="299"/>
      <c r="FJ23" s="299"/>
      <c r="FK23" s="299"/>
      <c r="FL23" s="299"/>
      <c r="FM23" s="299"/>
      <c r="FN23" s="299"/>
      <c r="FO23" s="299"/>
      <c r="FP23" s="299"/>
      <c r="FQ23" s="299"/>
      <c r="FR23" s="299"/>
      <c r="FS23" s="299"/>
      <c r="FT23" s="299"/>
      <c r="FU23" s="299"/>
      <c r="FV23" s="299"/>
      <c r="FW23" s="299"/>
      <c r="FX23" s="299"/>
      <c r="FY23" s="299"/>
      <c r="FZ23" s="299"/>
      <c r="GA23" s="299"/>
      <c r="GB23" s="299"/>
      <c r="GC23" s="299"/>
      <c r="GD23" s="299"/>
      <c r="GE23" s="299"/>
    </row>
    <row r="24" spans="1:187" customFormat="1" ht="20.100000000000001" customHeight="1">
      <c r="A24" s="276" t="s">
        <v>1345</v>
      </c>
      <c r="B24" s="27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299"/>
      <c r="EW24" s="299"/>
      <c r="EX24" s="299"/>
      <c r="EY24" s="299"/>
      <c r="EZ24" s="299"/>
      <c r="FA24" s="299"/>
      <c r="FB24" s="299"/>
      <c r="FC24" s="299"/>
      <c r="FD24" s="299"/>
      <c r="FE24" s="299"/>
      <c r="FF24" s="299"/>
      <c r="FG24" s="299"/>
      <c r="FH24" s="299"/>
      <c r="FI24" s="299"/>
      <c r="FJ24" s="299"/>
      <c r="FK24" s="299"/>
      <c r="FL24" s="299"/>
      <c r="FM24" s="299"/>
      <c r="FN24" s="299"/>
      <c r="FO24" s="299"/>
      <c r="FP24" s="299"/>
      <c r="FQ24" s="299"/>
      <c r="FR24" s="299"/>
      <c r="FS24" s="299"/>
      <c r="FT24" s="299"/>
      <c r="FU24" s="299"/>
      <c r="FV24" s="299"/>
      <c r="FW24" s="299"/>
      <c r="FX24" s="299"/>
      <c r="FY24" s="299"/>
      <c r="FZ24" s="299"/>
      <c r="GA24" s="299"/>
      <c r="GB24" s="299"/>
      <c r="GC24" s="299"/>
      <c r="GD24" s="299"/>
      <c r="GE24" s="299"/>
    </row>
    <row r="25" spans="1:187" customFormat="1" ht="20.100000000000001" customHeight="1">
      <c r="A25" s="276" t="s">
        <v>1346</v>
      </c>
      <c r="B25" s="278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/>
      <c r="EX25" s="299"/>
      <c r="EY25" s="299"/>
      <c r="EZ25" s="299"/>
      <c r="FA25" s="299"/>
      <c r="FB25" s="299"/>
      <c r="FC25" s="299"/>
      <c r="FD25" s="299"/>
      <c r="FE25" s="299"/>
      <c r="FF25" s="299"/>
      <c r="FG25" s="299"/>
      <c r="FH25" s="299"/>
      <c r="FI25" s="299"/>
      <c r="FJ25" s="299"/>
      <c r="FK25" s="299"/>
      <c r="FL25" s="299"/>
      <c r="FM25" s="299"/>
      <c r="FN25" s="299"/>
      <c r="FO25" s="299"/>
      <c r="FP25" s="299"/>
      <c r="FQ25" s="299"/>
      <c r="FR25" s="299"/>
      <c r="FS25" s="299"/>
      <c r="FT25" s="299"/>
      <c r="FU25" s="299"/>
      <c r="FV25" s="299"/>
      <c r="FW25" s="299"/>
      <c r="FX25" s="299"/>
      <c r="FY25" s="299"/>
      <c r="FZ25" s="299"/>
      <c r="GA25" s="299"/>
      <c r="GB25" s="299"/>
      <c r="GC25" s="299"/>
      <c r="GD25" s="299"/>
      <c r="GE25" s="299"/>
    </row>
    <row r="26" spans="1:187" customFormat="1" ht="20.100000000000001" customHeight="1">
      <c r="A26" s="276" t="s">
        <v>1347</v>
      </c>
      <c r="B26" s="278">
        <v>1696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299"/>
      <c r="FL26" s="299"/>
      <c r="FM26" s="299"/>
      <c r="FN26" s="299"/>
      <c r="FO26" s="299"/>
      <c r="FP26" s="299"/>
      <c r="FQ26" s="299"/>
      <c r="FR26" s="299"/>
      <c r="FS26" s="299"/>
      <c r="FT26" s="299"/>
      <c r="FU26" s="299"/>
      <c r="FV26" s="299"/>
      <c r="FW26" s="299"/>
      <c r="FX26" s="299"/>
      <c r="FY26" s="299"/>
      <c r="FZ26" s="299"/>
      <c r="GA26" s="299"/>
      <c r="GB26" s="299"/>
      <c r="GC26" s="299"/>
      <c r="GD26" s="299"/>
      <c r="GE26" s="299"/>
    </row>
    <row r="27" spans="1:187" customFormat="1" ht="20.100000000000001" customHeight="1">
      <c r="A27" s="276" t="s">
        <v>1348</v>
      </c>
      <c r="B27" s="278">
        <v>24015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299"/>
      <c r="FK27" s="299"/>
      <c r="FL27" s="299"/>
      <c r="FM27" s="299"/>
      <c r="FN27" s="299"/>
      <c r="FO27" s="299"/>
      <c r="FP27" s="299"/>
      <c r="FQ27" s="299"/>
      <c r="FR27" s="299"/>
      <c r="FS27" s="299"/>
      <c r="FT27" s="299"/>
      <c r="FU27" s="299"/>
      <c r="FV27" s="299"/>
      <c r="FW27" s="299"/>
      <c r="FX27" s="299"/>
      <c r="FY27" s="299"/>
      <c r="FZ27" s="299"/>
      <c r="GA27" s="299"/>
      <c r="GB27" s="299"/>
      <c r="GC27" s="299"/>
      <c r="GD27" s="299"/>
      <c r="GE27" s="299"/>
    </row>
    <row r="28" spans="1:187" customFormat="1" ht="20.100000000000001" customHeight="1">
      <c r="A28" s="276" t="s">
        <v>1349</v>
      </c>
      <c r="B28" s="278">
        <v>60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299"/>
      <c r="FQ28" s="299"/>
      <c r="FR28" s="299"/>
      <c r="FS28" s="299"/>
      <c r="FT28" s="299"/>
      <c r="FU28" s="299"/>
      <c r="FV28" s="299"/>
      <c r="FW28" s="299"/>
      <c r="FX28" s="299"/>
      <c r="FY28" s="299"/>
      <c r="FZ28" s="299"/>
      <c r="GA28" s="299"/>
      <c r="GB28" s="299"/>
      <c r="GC28" s="299"/>
      <c r="GD28" s="299"/>
      <c r="GE28" s="299"/>
    </row>
    <row r="29" spans="1:187" customFormat="1" ht="19.7" customHeight="1">
      <c r="A29" s="276" t="s">
        <v>1350</v>
      </c>
      <c r="B29" s="278">
        <v>1923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299"/>
      <c r="FL29" s="299"/>
      <c r="FM29" s="299"/>
      <c r="FN29" s="299"/>
      <c r="FO29" s="299"/>
      <c r="FP29" s="299"/>
      <c r="FQ29" s="299"/>
      <c r="FR29" s="299"/>
      <c r="FS29" s="299"/>
      <c r="FT29" s="299"/>
      <c r="FU29" s="299"/>
      <c r="FV29" s="299"/>
      <c r="FW29" s="299"/>
      <c r="FX29" s="299"/>
      <c r="FY29" s="299"/>
      <c r="FZ29" s="299"/>
      <c r="GA29" s="299"/>
      <c r="GB29" s="299"/>
      <c r="GC29" s="299"/>
      <c r="GD29" s="299"/>
      <c r="GE29" s="299"/>
    </row>
    <row r="30" spans="1:187" customFormat="1" ht="19.7" customHeight="1">
      <c r="A30" s="276" t="s">
        <v>1351</v>
      </c>
      <c r="B30" s="278">
        <v>27590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  <c r="ED30" s="299"/>
      <c r="EE30" s="299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299"/>
      <c r="ET30" s="299"/>
      <c r="EU30" s="299"/>
      <c r="EV30" s="299"/>
      <c r="EW30" s="299"/>
      <c r="EX30" s="299"/>
      <c r="EY30" s="299"/>
      <c r="EZ30" s="299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299"/>
      <c r="FL30" s="299"/>
      <c r="FM30" s="299"/>
      <c r="FN30" s="299"/>
      <c r="FO30" s="299"/>
      <c r="FP30" s="299"/>
      <c r="FQ30" s="299"/>
      <c r="FR30" s="299"/>
      <c r="FS30" s="299"/>
      <c r="FT30" s="299"/>
      <c r="FU30" s="299"/>
      <c r="FV30" s="299"/>
      <c r="FW30" s="299"/>
      <c r="FX30" s="299"/>
      <c r="FY30" s="299"/>
      <c r="FZ30" s="299"/>
      <c r="GA30" s="299"/>
      <c r="GB30" s="299"/>
      <c r="GC30" s="299"/>
      <c r="GD30" s="299"/>
      <c r="GE30" s="299"/>
    </row>
    <row r="31" spans="1:187" customFormat="1" ht="19.7" customHeight="1">
      <c r="A31" s="276" t="s">
        <v>1352</v>
      </c>
      <c r="B31" s="278">
        <v>7556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  <c r="ES31" s="299"/>
      <c r="ET31" s="299"/>
      <c r="EU31" s="299"/>
      <c r="EV31" s="299"/>
      <c r="EW31" s="299"/>
      <c r="EX31" s="299"/>
      <c r="EY31" s="299"/>
      <c r="EZ31" s="299"/>
      <c r="FA31" s="299"/>
      <c r="FB31" s="299"/>
      <c r="FC31" s="299"/>
      <c r="FD31" s="299"/>
      <c r="FE31" s="299"/>
      <c r="FF31" s="299"/>
      <c r="FG31" s="299"/>
      <c r="FH31" s="299"/>
      <c r="FI31" s="299"/>
      <c r="FJ31" s="299"/>
      <c r="FK31" s="299"/>
      <c r="FL31" s="299"/>
      <c r="FM31" s="299"/>
      <c r="FN31" s="299"/>
      <c r="FO31" s="299"/>
      <c r="FP31" s="299"/>
      <c r="FQ31" s="299"/>
      <c r="FR31" s="299"/>
      <c r="FS31" s="299"/>
      <c r="FT31" s="299"/>
      <c r="FU31" s="299"/>
      <c r="FV31" s="299"/>
      <c r="FW31" s="299"/>
      <c r="FX31" s="299"/>
      <c r="FY31" s="299"/>
      <c r="FZ31" s="299"/>
      <c r="GA31" s="299"/>
      <c r="GB31" s="299"/>
      <c r="GC31" s="299"/>
      <c r="GD31" s="299"/>
      <c r="GE31" s="299"/>
    </row>
    <row r="32" spans="1:187" customFormat="1" ht="19.7" customHeight="1">
      <c r="A32" s="276" t="s">
        <v>1353</v>
      </c>
      <c r="B32" s="278">
        <v>6945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  <c r="ES32" s="299"/>
      <c r="ET32" s="299"/>
      <c r="EU32" s="299"/>
      <c r="EV32" s="299"/>
      <c r="EW32" s="299"/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299"/>
      <c r="FL32" s="299"/>
      <c r="FM32" s="299"/>
      <c r="FN32" s="299"/>
      <c r="FO32" s="299"/>
      <c r="FP32" s="299"/>
      <c r="FQ32" s="299"/>
      <c r="FR32" s="299"/>
      <c r="FS32" s="299"/>
      <c r="FT32" s="299"/>
      <c r="FU32" s="299"/>
      <c r="FV32" s="299"/>
      <c r="FW32" s="299"/>
      <c r="FX32" s="299"/>
      <c r="FY32" s="299"/>
      <c r="FZ32" s="299"/>
      <c r="GA32" s="299"/>
      <c r="GB32" s="299"/>
      <c r="GC32" s="299"/>
      <c r="GD32" s="299"/>
      <c r="GE32" s="299"/>
    </row>
    <row r="33" spans="1:187" customFormat="1" ht="19.7" customHeight="1">
      <c r="A33" s="276" t="s">
        <v>1354</v>
      </c>
      <c r="B33" s="278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299"/>
      <c r="EL33" s="299"/>
      <c r="EM33" s="299"/>
      <c r="EN33" s="299"/>
      <c r="EO33" s="299"/>
      <c r="EP33" s="299"/>
      <c r="EQ33" s="299"/>
      <c r="ER33" s="299"/>
      <c r="ES33" s="299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299"/>
      <c r="FE33" s="299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299"/>
      <c r="FQ33" s="299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299"/>
      <c r="GC33" s="299"/>
      <c r="GD33" s="299"/>
      <c r="GE33" s="299"/>
    </row>
    <row r="34" spans="1:187" customFormat="1" ht="19.7" customHeight="1">
      <c r="A34" s="276" t="s">
        <v>1355</v>
      </c>
      <c r="B34" s="278">
        <v>52684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99"/>
      <c r="EU34" s="299"/>
      <c r="EV34" s="299"/>
      <c r="EW34" s="299"/>
      <c r="EX34" s="299"/>
      <c r="EY34" s="299"/>
      <c r="EZ34" s="299"/>
      <c r="FA34" s="299"/>
      <c r="FB34" s="299"/>
      <c r="FC34" s="299"/>
      <c r="FD34" s="299"/>
      <c r="FE34" s="299"/>
      <c r="FF34" s="299"/>
      <c r="FG34" s="299"/>
      <c r="FH34" s="299"/>
      <c r="FI34" s="299"/>
      <c r="FJ34" s="299"/>
      <c r="FK34" s="299"/>
      <c r="FL34" s="299"/>
      <c r="FM34" s="299"/>
      <c r="FN34" s="299"/>
      <c r="FO34" s="299"/>
      <c r="FP34" s="299"/>
      <c r="FQ34" s="299"/>
      <c r="FR34" s="299"/>
      <c r="FS34" s="299"/>
      <c r="FT34" s="299"/>
      <c r="FU34" s="299"/>
      <c r="FV34" s="299"/>
      <c r="FW34" s="299"/>
      <c r="FX34" s="299"/>
      <c r="FY34" s="299"/>
      <c r="FZ34" s="299"/>
      <c r="GA34" s="299"/>
      <c r="GB34" s="299"/>
      <c r="GC34" s="299"/>
      <c r="GD34" s="299"/>
      <c r="GE34" s="299"/>
    </row>
    <row r="35" spans="1:187" customFormat="1" ht="19.7" customHeight="1">
      <c r="A35" s="276" t="s">
        <v>1356</v>
      </c>
      <c r="B35" s="278">
        <v>4149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299"/>
      <c r="FL35" s="299"/>
      <c r="FM35" s="299"/>
      <c r="FN35" s="299"/>
      <c r="FO35" s="299"/>
      <c r="FP35" s="299"/>
      <c r="FQ35" s="299"/>
      <c r="FR35" s="299"/>
      <c r="FS35" s="299"/>
      <c r="FT35" s="299"/>
      <c r="FU35" s="299"/>
      <c r="FV35" s="299"/>
      <c r="FW35" s="299"/>
      <c r="FX35" s="299"/>
      <c r="FY35" s="299"/>
      <c r="FZ35" s="299"/>
      <c r="GA35" s="299"/>
      <c r="GB35" s="299"/>
      <c r="GC35" s="299"/>
      <c r="GD35" s="299"/>
      <c r="GE35" s="299"/>
    </row>
    <row r="36" spans="1:187" customFormat="1" ht="19.7" customHeight="1">
      <c r="A36" s="276" t="s">
        <v>1357</v>
      </c>
      <c r="B36" s="278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299"/>
      <c r="DF36" s="299"/>
      <c r="DG36" s="299"/>
      <c r="DH36" s="299"/>
      <c r="DI36" s="299"/>
      <c r="DJ36" s="299"/>
      <c r="DK36" s="299"/>
      <c r="DL36" s="299"/>
      <c r="DM36" s="299"/>
      <c r="DN36" s="299"/>
      <c r="DO36" s="299"/>
      <c r="DP36" s="299"/>
      <c r="DQ36" s="299"/>
      <c r="DR36" s="299"/>
      <c r="DS36" s="299"/>
      <c r="DT36" s="299"/>
      <c r="DU36" s="299"/>
      <c r="DV36" s="299"/>
      <c r="DW36" s="299"/>
      <c r="DX36" s="299"/>
      <c r="DY36" s="299"/>
      <c r="DZ36" s="299"/>
      <c r="EA36" s="299"/>
      <c r="EB36" s="299"/>
      <c r="EC36" s="299"/>
      <c r="ED36" s="299"/>
      <c r="EE36" s="299"/>
      <c r="EF36" s="299"/>
      <c r="EG36" s="299"/>
      <c r="EH36" s="299"/>
      <c r="EI36" s="299"/>
      <c r="EJ36" s="299"/>
      <c r="EK36" s="299"/>
      <c r="EL36" s="299"/>
      <c r="EM36" s="299"/>
      <c r="EN36" s="299"/>
      <c r="EO36" s="299"/>
      <c r="EP36" s="299"/>
      <c r="EQ36" s="299"/>
      <c r="ER36" s="299"/>
      <c r="ES36" s="299"/>
      <c r="ET36" s="299"/>
      <c r="EU36" s="299"/>
      <c r="EV36" s="299"/>
      <c r="EW36" s="299"/>
      <c r="EX36" s="299"/>
      <c r="EY36" s="299"/>
      <c r="EZ36" s="299"/>
      <c r="FA36" s="299"/>
      <c r="FB36" s="299"/>
      <c r="FC36" s="299"/>
      <c r="FD36" s="299"/>
      <c r="FE36" s="299"/>
      <c r="FF36" s="299"/>
      <c r="FG36" s="299"/>
      <c r="FH36" s="299"/>
      <c r="FI36" s="299"/>
      <c r="FJ36" s="299"/>
      <c r="FK36" s="299"/>
      <c r="FL36" s="299"/>
      <c r="FM36" s="299"/>
      <c r="FN36" s="299"/>
      <c r="FO36" s="299"/>
      <c r="FP36" s="299"/>
      <c r="FQ36" s="299"/>
      <c r="FR36" s="299"/>
      <c r="FS36" s="299"/>
      <c r="FT36" s="299"/>
      <c r="FU36" s="299"/>
      <c r="FV36" s="299"/>
      <c r="FW36" s="299"/>
      <c r="FX36" s="299"/>
      <c r="FY36" s="299"/>
      <c r="FZ36" s="299"/>
      <c r="GA36" s="299"/>
      <c r="GB36" s="299"/>
      <c r="GC36" s="299"/>
      <c r="GD36" s="299"/>
      <c r="GE36" s="299"/>
    </row>
    <row r="37" spans="1:187" customFormat="1" ht="19.7" customHeight="1">
      <c r="A37" s="276" t="s">
        <v>1358</v>
      </c>
      <c r="B37" s="278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299"/>
      <c r="DR37" s="299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299"/>
      <c r="EE37" s="299"/>
      <c r="EF37" s="299"/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299"/>
      <c r="ET37" s="299"/>
      <c r="EU37" s="299"/>
      <c r="EV37" s="299"/>
      <c r="EW37" s="299"/>
      <c r="EX37" s="299"/>
      <c r="EY37" s="299"/>
      <c r="EZ37" s="299"/>
      <c r="FA37" s="299"/>
      <c r="FB37" s="299"/>
      <c r="FC37" s="299"/>
      <c r="FD37" s="299"/>
      <c r="FE37" s="299"/>
      <c r="FF37" s="299"/>
      <c r="FG37" s="299"/>
      <c r="FH37" s="299"/>
      <c r="FI37" s="299"/>
      <c r="FJ37" s="299"/>
      <c r="FK37" s="299"/>
      <c r="FL37" s="299"/>
      <c r="FM37" s="299"/>
      <c r="FN37" s="299"/>
      <c r="FO37" s="299"/>
      <c r="FP37" s="299"/>
      <c r="FQ37" s="299"/>
      <c r="FR37" s="299"/>
      <c r="FS37" s="299"/>
      <c r="FT37" s="299"/>
      <c r="FU37" s="299"/>
      <c r="FV37" s="299"/>
      <c r="FW37" s="299"/>
      <c r="FX37" s="299"/>
      <c r="FY37" s="299"/>
      <c r="FZ37" s="299"/>
      <c r="GA37" s="299"/>
      <c r="GB37" s="299"/>
      <c r="GC37" s="299"/>
      <c r="GD37" s="299"/>
      <c r="GE37" s="299"/>
    </row>
    <row r="38" spans="1:187" customFormat="1" ht="19.7" customHeight="1">
      <c r="A38" s="276" t="s">
        <v>1359</v>
      </c>
      <c r="B38" s="278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299"/>
      <c r="EE38" s="299"/>
      <c r="EF38" s="299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299"/>
      <c r="ET38" s="299"/>
      <c r="EU38" s="299"/>
      <c r="EV38" s="299"/>
      <c r="EW38" s="299"/>
      <c r="EX38" s="299"/>
      <c r="EY38" s="299"/>
      <c r="EZ38" s="299"/>
      <c r="FA38" s="299"/>
      <c r="FB38" s="299"/>
      <c r="FC38" s="299"/>
      <c r="FD38" s="299"/>
      <c r="FE38" s="299"/>
      <c r="FF38" s="299"/>
      <c r="FG38" s="299"/>
      <c r="FH38" s="299"/>
      <c r="FI38" s="299"/>
      <c r="FJ38" s="299"/>
      <c r="FK38" s="299"/>
      <c r="FL38" s="299"/>
      <c r="FM38" s="299"/>
      <c r="FN38" s="299"/>
      <c r="FO38" s="299"/>
      <c r="FP38" s="299"/>
      <c r="FQ38" s="299"/>
      <c r="FR38" s="299"/>
      <c r="FS38" s="299"/>
      <c r="FT38" s="299"/>
      <c r="FU38" s="299"/>
      <c r="FV38" s="299"/>
      <c r="FW38" s="299"/>
      <c r="FX38" s="299"/>
      <c r="FY38" s="299"/>
      <c r="FZ38" s="299"/>
      <c r="GA38" s="299"/>
      <c r="GB38" s="299"/>
      <c r="GC38" s="299"/>
      <c r="GD38" s="299"/>
      <c r="GE38" s="299"/>
    </row>
    <row r="39" spans="1:187" customFormat="1" ht="19.7" customHeight="1">
      <c r="A39" s="276" t="s">
        <v>1360</v>
      </c>
      <c r="B39" s="27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299"/>
      <c r="EE39" s="299"/>
      <c r="EF39" s="299"/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299"/>
      <c r="ET39" s="299"/>
      <c r="EU39" s="299"/>
      <c r="EV39" s="299"/>
      <c r="EW39" s="299"/>
      <c r="EX39" s="299"/>
      <c r="EY39" s="299"/>
      <c r="EZ39" s="299"/>
      <c r="FA39" s="299"/>
      <c r="FB39" s="299"/>
      <c r="FC39" s="299"/>
      <c r="FD39" s="299"/>
      <c r="FE39" s="299"/>
      <c r="FF39" s="299"/>
      <c r="FG39" s="299"/>
      <c r="FH39" s="299"/>
      <c r="FI39" s="299"/>
      <c r="FJ39" s="299"/>
      <c r="FK39" s="299"/>
      <c r="FL39" s="299"/>
      <c r="FM39" s="299"/>
      <c r="FN39" s="299"/>
      <c r="FO39" s="299"/>
      <c r="FP39" s="299"/>
      <c r="FQ39" s="299"/>
      <c r="FR39" s="299"/>
      <c r="FS39" s="299"/>
      <c r="FT39" s="299"/>
      <c r="FU39" s="299"/>
      <c r="FV39" s="299"/>
      <c r="FW39" s="299"/>
      <c r="FX39" s="299"/>
      <c r="FY39" s="299"/>
      <c r="FZ39" s="299"/>
      <c r="GA39" s="299"/>
      <c r="GB39" s="299"/>
      <c r="GC39" s="299"/>
      <c r="GD39" s="299"/>
      <c r="GE39" s="299"/>
    </row>
    <row r="40" spans="1:187" customFormat="1" ht="19.7" customHeight="1">
      <c r="A40" s="276" t="s">
        <v>1361</v>
      </c>
      <c r="B40" s="278">
        <v>14783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299"/>
      <c r="EE40" s="299"/>
      <c r="EF40" s="299"/>
      <c r="EG40" s="299"/>
      <c r="EH40" s="299"/>
      <c r="EI40" s="299"/>
      <c r="EJ40" s="299"/>
      <c r="EK40" s="299"/>
      <c r="EL40" s="299"/>
      <c r="EM40" s="299"/>
      <c r="EN40" s="299"/>
      <c r="EO40" s="299"/>
      <c r="EP40" s="299"/>
      <c r="EQ40" s="299"/>
      <c r="ER40" s="299"/>
      <c r="ES40" s="299"/>
      <c r="ET40" s="299"/>
      <c r="EU40" s="299"/>
      <c r="EV40" s="299"/>
      <c r="EW40" s="299"/>
      <c r="EX40" s="299"/>
      <c r="EY40" s="299"/>
      <c r="EZ40" s="299"/>
      <c r="FA40" s="299"/>
      <c r="FB40" s="299"/>
      <c r="FC40" s="299"/>
      <c r="FD40" s="299"/>
      <c r="FE40" s="299"/>
      <c r="FF40" s="299"/>
      <c r="FG40" s="299"/>
      <c r="FH40" s="299"/>
      <c r="FI40" s="299"/>
      <c r="FJ40" s="299"/>
      <c r="FK40" s="299"/>
      <c r="FL40" s="299"/>
      <c r="FM40" s="299"/>
      <c r="FN40" s="299"/>
      <c r="FO40" s="299"/>
      <c r="FP40" s="299"/>
      <c r="FQ40" s="299"/>
      <c r="FR40" s="299"/>
      <c r="FS40" s="299"/>
      <c r="FT40" s="299"/>
      <c r="FU40" s="299"/>
      <c r="FV40" s="299"/>
      <c r="FW40" s="299"/>
      <c r="FX40" s="299"/>
      <c r="FY40" s="299"/>
      <c r="FZ40" s="299"/>
      <c r="GA40" s="299"/>
      <c r="GB40" s="299"/>
      <c r="GC40" s="299"/>
      <c r="GD40" s="299"/>
      <c r="GE40" s="299"/>
    </row>
    <row r="41" spans="1:187" customFormat="1" ht="19.7" customHeight="1">
      <c r="A41" s="276" t="s">
        <v>1362</v>
      </c>
      <c r="B41" s="278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299"/>
      <c r="EE41" s="299"/>
      <c r="EF41" s="299"/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299"/>
      <c r="ET41" s="299"/>
      <c r="EU41" s="299"/>
      <c r="EV41" s="299"/>
      <c r="EW41" s="299"/>
      <c r="EX41" s="299"/>
      <c r="EY41" s="299"/>
      <c r="EZ41" s="299"/>
      <c r="FA41" s="299"/>
      <c r="FB41" s="299"/>
      <c r="FC41" s="299"/>
      <c r="FD41" s="299"/>
      <c r="FE41" s="299"/>
      <c r="FF41" s="299"/>
      <c r="FG41" s="299"/>
      <c r="FH41" s="299"/>
      <c r="FI41" s="299"/>
      <c r="FJ41" s="299"/>
      <c r="FK41" s="299"/>
      <c r="FL41" s="299"/>
      <c r="FM41" s="299"/>
      <c r="FN41" s="299"/>
      <c r="FO41" s="299"/>
      <c r="FP41" s="299"/>
      <c r="FQ41" s="299"/>
      <c r="FR41" s="299"/>
      <c r="FS41" s="299"/>
      <c r="FT41" s="299"/>
      <c r="FU41" s="299"/>
      <c r="FV41" s="299"/>
      <c r="FW41" s="299"/>
      <c r="FX41" s="299"/>
      <c r="FY41" s="299"/>
      <c r="FZ41" s="299"/>
      <c r="GA41" s="299"/>
      <c r="GB41" s="299"/>
      <c r="GC41" s="299"/>
      <c r="GD41" s="299"/>
      <c r="GE41" s="299"/>
    </row>
    <row r="42" spans="1:187" customFormat="1" ht="19.7" customHeight="1">
      <c r="A42" s="276" t="s">
        <v>1363</v>
      </c>
      <c r="B42" s="278">
        <v>2074</v>
      </c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299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299"/>
      <c r="ET42" s="299"/>
      <c r="EU42" s="299"/>
      <c r="EV42" s="299"/>
      <c r="EW42" s="299"/>
      <c r="EX42" s="299"/>
      <c r="EY42" s="299"/>
      <c r="EZ42" s="299"/>
      <c r="FA42" s="299"/>
      <c r="FB42" s="299"/>
      <c r="FC42" s="299"/>
      <c r="FD42" s="299"/>
      <c r="FE42" s="299"/>
      <c r="FF42" s="299"/>
      <c r="FG42" s="299"/>
      <c r="FH42" s="299"/>
      <c r="FI42" s="299"/>
      <c r="FJ42" s="299"/>
      <c r="FK42" s="299"/>
      <c r="FL42" s="299"/>
      <c r="FM42" s="299"/>
      <c r="FN42" s="299"/>
      <c r="FO42" s="299"/>
      <c r="FP42" s="299"/>
      <c r="FQ42" s="299"/>
      <c r="FR42" s="299"/>
      <c r="FS42" s="299"/>
      <c r="FT42" s="299"/>
      <c r="FU42" s="299"/>
      <c r="FV42" s="299"/>
      <c r="FW42" s="299"/>
      <c r="FX42" s="299"/>
      <c r="FY42" s="299"/>
      <c r="FZ42" s="299"/>
      <c r="GA42" s="299"/>
      <c r="GB42" s="299"/>
      <c r="GC42" s="299"/>
      <c r="GD42" s="299"/>
      <c r="GE42" s="299"/>
    </row>
    <row r="43" spans="1:187" customFormat="1" ht="19.7" customHeight="1">
      <c r="A43" s="276" t="s">
        <v>1364</v>
      </c>
      <c r="B43" s="278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299"/>
      <c r="DP43" s="299"/>
      <c r="DQ43" s="299"/>
      <c r="DR43" s="299"/>
      <c r="DS43" s="299"/>
      <c r="DT43" s="299"/>
      <c r="DU43" s="299"/>
      <c r="DV43" s="299"/>
      <c r="DW43" s="299"/>
      <c r="DX43" s="299"/>
      <c r="DY43" s="299"/>
      <c r="DZ43" s="299"/>
      <c r="EA43" s="299"/>
      <c r="EB43" s="299"/>
      <c r="EC43" s="299"/>
      <c r="ED43" s="299"/>
      <c r="EE43" s="299"/>
      <c r="EF43" s="299"/>
      <c r="EG43" s="299"/>
      <c r="EH43" s="299"/>
      <c r="EI43" s="299"/>
      <c r="EJ43" s="299"/>
      <c r="EK43" s="299"/>
      <c r="EL43" s="299"/>
      <c r="EM43" s="299"/>
      <c r="EN43" s="299"/>
      <c r="EO43" s="299"/>
      <c r="EP43" s="299"/>
      <c r="EQ43" s="299"/>
      <c r="ER43" s="299"/>
      <c r="ES43" s="299"/>
      <c r="ET43" s="299"/>
      <c r="EU43" s="299"/>
      <c r="EV43" s="299"/>
      <c r="EW43" s="299"/>
      <c r="EX43" s="299"/>
      <c r="EY43" s="299"/>
      <c r="EZ43" s="299"/>
      <c r="FA43" s="299"/>
      <c r="FB43" s="299"/>
      <c r="FC43" s="299"/>
      <c r="FD43" s="299"/>
      <c r="FE43" s="299"/>
      <c r="FF43" s="299"/>
      <c r="FG43" s="299"/>
      <c r="FH43" s="299"/>
      <c r="FI43" s="299"/>
      <c r="FJ43" s="299"/>
      <c r="FK43" s="299"/>
      <c r="FL43" s="299"/>
      <c r="FM43" s="299"/>
      <c r="FN43" s="299"/>
      <c r="FO43" s="299"/>
      <c r="FP43" s="299"/>
      <c r="FQ43" s="299"/>
      <c r="FR43" s="299"/>
      <c r="FS43" s="299"/>
      <c r="FT43" s="299"/>
      <c r="FU43" s="299"/>
      <c r="FV43" s="299"/>
      <c r="FW43" s="299"/>
      <c r="FX43" s="299"/>
      <c r="FY43" s="299"/>
      <c r="FZ43" s="299"/>
      <c r="GA43" s="299"/>
      <c r="GB43" s="299"/>
      <c r="GC43" s="299"/>
      <c r="GD43" s="299"/>
      <c r="GE43" s="299"/>
    </row>
    <row r="44" spans="1:187" customFormat="1" ht="19.7" customHeight="1">
      <c r="A44" s="408" t="s">
        <v>1365</v>
      </c>
      <c r="B44" s="278">
        <v>-5</v>
      </c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299"/>
      <c r="DP44" s="299"/>
      <c r="DQ44" s="299"/>
      <c r="DR44" s="299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299"/>
      <c r="EE44" s="299"/>
      <c r="EF44" s="299"/>
      <c r="EG44" s="299"/>
      <c r="EH44" s="299"/>
      <c r="EI44" s="299"/>
      <c r="EJ44" s="299"/>
      <c r="EK44" s="299"/>
      <c r="EL44" s="299"/>
      <c r="EM44" s="299"/>
      <c r="EN44" s="299"/>
      <c r="EO44" s="299"/>
      <c r="EP44" s="299"/>
      <c r="EQ44" s="299"/>
      <c r="ER44" s="299"/>
      <c r="ES44" s="299"/>
      <c r="ET44" s="299"/>
      <c r="EU44" s="299"/>
      <c r="EV44" s="299"/>
      <c r="EW44" s="299"/>
      <c r="EX44" s="299"/>
      <c r="EY44" s="299"/>
      <c r="EZ44" s="299"/>
      <c r="FA44" s="299"/>
      <c r="FB44" s="299"/>
      <c r="FC44" s="299"/>
      <c r="FD44" s="299"/>
      <c r="FE44" s="299"/>
      <c r="FF44" s="299"/>
      <c r="FG44" s="299"/>
      <c r="FH44" s="299"/>
      <c r="FI44" s="299"/>
      <c r="FJ44" s="299"/>
      <c r="FK44" s="299"/>
      <c r="FL44" s="299"/>
      <c r="FM44" s="299"/>
      <c r="FN44" s="299"/>
      <c r="FO44" s="299"/>
      <c r="FP44" s="299"/>
      <c r="FQ44" s="299"/>
      <c r="FR44" s="299"/>
      <c r="FS44" s="299"/>
      <c r="FT44" s="299"/>
      <c r="FU44" s="299"/>
      <c r="FV44" s="299"/>
      <c r="FW44" s="299"/>
      <c r="FX44" s="299"/>
      <c r="FY44" s="299"/>
      <c r="FZ44" s="299"/>
      <c r="GA44" s="299"/>
      <c r="GB44" s="299"/>
      <c r="GC44" s="299"/>
      <c r="GD44" s="299"/>
      <c r="GE44" s="299"/>
    </row>
    <row r="45" spans="1:187" customFormat="1" ht="19.7" customHeight="1">
      <c r="A45" s="408" t="s">
        <v>1366</v>
      </c>
      <c r="B45" s="278">
        <v>310</v>
      </c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299"/>
      <c r="CY45" s="299"/>
      <c r="CZ45" s="299"/>
      <c r="DA45" s="299"/>
      <c r="DB45" s="299"/>
      <c r="DC45" s="299"/>
      <c r="DD45" s="299"/>
      <c r="DE45" s="299"/>
      <c r="DF45" s="299"/>
      <c r="DG45" s="299"/>
      <c r="DH45" s="299"/>
      <c r="DI45" s="299"/>
      <c r="DJ45" s="299"/>
      <c r="DK45" s="299"/>
      <c r="DL45" s="299"/>
      <c r="DM45" s="299"/>
      <c r="DN45" s="299"/>
      <c r="DO45" s="299"/>
      <c r="DP45" s="299"/>
      <c r="DQ45" s="299"/>
      <c r="DR45" s="299"/>
      <c r="DS45" s="299"/>
      <c r="DT45" s="299"/>
      <c r="DU45" s="299"/>
      <c r="DV45" s="299"/>
      <c r="DW45" s="299"/>
      <c r="DX45" s="299"/>
      <c r="DY45" s="299"/>
      <c r="DZ45" s="299"/>
      <c r="EA45" s="299"/>
      <c r="EB45" s="299"/>
      <c r="EC45" s="299"/>
      <c r="ED45" s="299"/>
      <c r="EE45" s="299"/>
      <c r="EF45" s="299"/>
      <c r="EG45" s="299"/>
      <c r="EH45" s="299"/>
      <c r="EI45" s="299"/>
      <c r="EJ45" s="299"/>
      <c r="EK45" s="299"/>
      <c r="EL45" s="299"/>
      <c r="EM45" s="299"/>
      <c r="EN45" s="299"/>
      <c r="EO45" s="299"/>
      <c r="EP45" s="299"/>
      <c r="EQ45" s="299"/>
      <c r="ER45" s="299"/>
      <c r="ES45" s="299"/>
      <c r="ET45" s="299"/>
      <c r="EU45" s="299"/>
      <c r="EV45" s="299"/>
      <c r="EW45" s="299"/>
      <c r="EX45" s="299"/>
      <c r="EY45" s="299"/>
      <c r="EZ45" s="299"/>
      <c r="FA45" s="299"/>
      <c r="FB45" s="299"/>
      <c r="FC45" s="299"/>
      <c r="FD45" s="299"/>
      <c r="FE45" s="299"/>
      <c r="FF45" s="299"/>
      <c r="FG45" s="299"/>
      <c r="FH45" s="299"/>
      <c r="FI45" s="299"/>
      <c r="FJ45" s="299"/>
      <c r="FK45" s="299"/>
      <c r="FL45" s="299"/>
      <c r="FM45" s="299"/>
      <c r="FN45" s="299"/>
      <c r="FO45" s="299"/>
      <c r="FP45" s="299"/>
      <c r="FQ45" s="299"/>
      <c r="FR45" s="299"/>
      <c r="FS45" s="299"/>
      <c r="FT45" s="299"/>
      <c r="FU45" s="299"/>
      <c r="FV45" s="299"/>
      <c r="FW45" s="299"/>
      <c r="FX45" s="299"/>
      <c r="FY45" s="299"/>
      <c r="FZ45" s="299"/>
      <c r="GA45" s="299"/>
      <c r="GB45" s="299"/>
      <c r="GC45" s="299"/>
      <c r="GD45" s="299"/>
      <c r="GE45" s="299"/>
    </row>
    <row r="46" spans="1:187" customFormat="1" ht="19.7" customHeight="1">
      <c r="A46" s="408" t="s">
        <v>1367</v>
      </c>
      <c r="B46" s="278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299"/>
      <c r="DU46" s="299"/>
      <c r="DV46" s="299"/>
      <c r="DW46" s="299"/>
      <c r="DX46" s="299"/>
      <c r="DY46" s="299"/>
      <c r="DZ46" s="299"/>
      <c r="EA46" s="299"/>
      <c r="EB46" s="299"/>
      <c r="EC46" s="299"/>
      <c r="ED46" s="299"/>
      <c r="EE46" s="299"/>
      <c r="EF46" s="299"/>
      <c r="EG46" s="299"/>
      <c r="EH46" s="299"/>
      <c r="EI46" s="299"/>
      <c r="EJ46" s="299"/>
      <c r="EK46" s="299"/>
      <c r="EL46" s="299"/>
      <c r="EM46" s="299"/>
      <c r="EN46" s="299"/>
      <c r="EO46" s="299"/>
      <c r="EP46" s="299"/>
      <c r="EQ46" s="299"/>
      <c r="ER46" s="299"/>
      <c r="ES46" s="299"/>
      <c r="ET46" s="299"/>
      <c r="EU46" s="299"/>
      <c r="EV46" s="299"/>
      <c r="EW46" s="299"/>
      <c r="EX46" s="299"/>
      <c r="EY46" s="299"/>
      <c r="EZ46" s="299"/>
      <c r="FA46" s="299"/>
      <c r="FB46" s="299"/>
      <c r="FC46" s="299"/>
      <c r="FD46" s="299"/>
      <c r="FE46" s="299"/>
      <c r="FF46" s="299"/>
      <c r="FG46" s="299"/>
      <c r="FH46" s="299"/>
      <c r="FI46" s="299"/>
      <c r="FJ46" s="299"/>
      <c r="FK46" s="299"/>
      <c r="FL46" s="299"/>
      <c r="FM46" s="299"/>
      <c r="FN46" s="299"/>
      <c r="FO46" s="299"/>
      <c r="FP46" s="299"/>
      <c r="FQ46" s="299"/>
      <c r="FR46" s="299"/>
      <c r="FS46" s="299"/>
      <c r="FT46" s="299"/>
      <c r="FU46" s="299"/>
      <c r="FV46" s="299"/>
      <c r="FW46" s="299"/>
      <c r="FX46" s="299"/>
      <c r="FY46" s="299"/>
      <c r="FZ46" s="299"/>
      <c r="GA46" s="299"/>
      <c r="GB46" s="299"/>
      <c r="GC46" s="299"/>
      <c r="GD46" s="299"/>
      <c r="GE46" s="299"/>
    </row>
    <row r="47" spans="1:187" customFormat="1" ht="19.7" customHeight="1">
      <c r="A47" s="408" t="s">
        <v>1368</v>
      </c>
      <c r="B47" s="278">
        <v>3736</v>
      </c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299"/>
      <c r="DU47" s="299"/>
      <c r="DV47" s="299"/>
      <c r="DW47" s="299"/>
      <c r="DX47" s="299"/>
      <c r="DY47" s="299"/>
      <c r="DZ47" s="299"/>
      <c r="EA47" s="299"/>
      <c r="EB47" s="299"/>
      <c r="EC47" s="299"/>
      <c r="ED47" s="299"/>
      <c r="EE47" s="299"/>
      <c r="EF47" s="299"/>
      <c r="EG47" s="299"/>
      <c r="EH47" s="299"/>
      <c r="EI47" s="299"/>
      <c r="EJ47" s="299"/>
      <c r="EK47" s="299"/>
      <c r="EL47" s="299"/>
      <c r="EM47" s="299"/>
      <c r="EN47" s="299"/>
      <c r="EO47" s="299"/>
      <c r="EP47" s="299"/>
      <c r="EQ47" s="299"/>
      <c r="ER47" s="299"/>
      <c r="ES47" s="299"/>
      <c r="ET47" s="299"/>
      <c r="EU47" s="299"/>
      <c r="EV47" s="299"/>
      <c r="EW47" s="299"/>
      <c r="EX47" s="299"/>
      <c r="EY47" s="299"/>
      <c r="EZ47" s="299"/>
      <c r="FA47" s="299"/>
      <c r="FB47" s="299"/>
      <c r="FC47" s="299"/>
      <c r="FD47" s="299"/>
      <c r="FE47" s="299"/>
      <c r="FF47" s="299"/>
      <c r="FG47" s="299"/>
      <c r="FH47" s="299"/>
      <c r="FI47" s="299"/>
      <c r="FJ47" s="299"/>
      <c r="FK47" s="299"/>
      <c r="FL47" s="299"/>
      <c r="FM47" s="299"/>
      <c r="FN47" s="299"/>
      <c r="FO47" s="299"/>
      <c r="FP47" s="299"/>
      <c r="FQ47" s="299"/>
      <c r="FR47" s="299"/>
      <c r="FS47" s="299"/>
      <c r="FT47" s="299"/>
      <c r="FU47" s="299"/>
      <c r="FV47" s="299"/>
      <c r="FW47" s="299"/>
      <c r="FX47" s="299"/>
      <c r="FY47" s="299"/>
      <c r="FZ47" s="299"/>
      <c r="GA47" s="299"/>
      <c r="GB47" s="299"/>
      <c r="GC47" s="299"/>
      <c r="GD47" s="299"/>
      <c r="GE47" s="299"/>
    </row>
    <row r="48" spans="1:187" customFormat="1" ht="19.7" customHeight="1">
      <c r="A48" s="277" t="s">
        <v>1369</v>
      </c>
      <c r="B48" s="307">
        <f>SUM(B49:B69)</f>
        <v>24981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299"/>
      <c r="CY48" s="299"/>
      <c r="CZ48" s="299"/>
      <c r="DA48" s="299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299"/>
      <c r="DP48" s="299"/>
      <c r="DQ48" s="299"/>
      <c r="DR48" s="299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299"/>
      <c r="EE48" s="299"/>
      <c r="EF48" s="299"/>
      <c r="EG48" s="299"/>
      <c r="EH48" s="299"/>
      <c r="EI48" s="299"/>
      <c r="EJ48" s="299"/>
      <c r="EK48" s="299"/>
      <c r="EL48" s="299"/>
      <c r="EM48" s="299"/>
      <c r="EN48" s="299"/>
      <c r="EO48" s="299"/>
      <c r="EP48" s="299"/>
      <c r="EQ48" s="299"/>
      <c r="ER48" s="299"/>
      <c r="ES48" s="299"/>
      <c r="ET48" s="299"/>
      <c r="EU48" s="299"/>
      <c r="EV48" s="299"/>
      <c r="EW48" s="299"/>
      <c r="EX48" s="299"/>
      <c r="EY48" s="299"/>
      <c r="EZ48" s="299"/>
      <c r="FA48" s="299"/>
      <c r="FB48" s="299"/>
      <c r="FC48" s="299"/>
      <c r="FD48" s="299"/>
      <c r="FE48" s="299"/>
      <c r="FF48" s="299"/>
      <c r="FG48" s="299"/>
      <c r="FH48" s="299"/>
      <c r="FI48" s="299"/>
      <c r="FJ48" s="299"/>
      <c r="FK48" s="299"/>
      <c r="FL48" s="299"/>
      <c r="FM48" s="299"/>
      <c r="FN48" s="299"/>
      <c r="FO48" s="299"/>
      <c r="FP48" s="299"/>
      <c r="FQ48" s="299"/>
      <c r="FR48" s="299"/>
      <c r="FS48" s="299"/>
      <c r="FT48" s="299"/>
      <c r="FU48" s="299"/>
      <c r="FV48" s="299"/>
      <c r="FW48" s="299"/>
      <c r="FX48" s="299"/>
      <c r="FY48" s="299"/>
      <c r="FZ48" s="299"/>
      <c r="GA48" s="299"/>
      <c r="GB48" s="299"/>
      <c r="GC48" s="299"/>
      <c r="GD48" s="299"/>
      <c r="GE48" s="299"/>
    </row>
    <row r="49" spans="1:187" customFormat="1" ht="19.7" customHeight="1">
      <c r="A49" s="276" t="s">
        <v>1370</v>
      </c>
      <c r="B49" s="278">
        <v>265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299"/>
      <c r="CY49" s="299"/>
      <c r="CZ49" s="299"/>
      <c r="DA49" s="299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299"/>
      <c r="DP49" s="299"/>
      <c r="DQ49" s="299"/>
      <c r="DR49" s="299"/>
      <c r="DS49" s="299"/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  <c r="ED49" s="299"/>
      <c r="EE49" s="299"/>
      <c r="EF49" s="299"/>
      <c r="EG49" s="299"/>
      <c r="EH49" s="299"/>
      <c r="EI49" s="299"/>
      <c r="EJ49" s="299"/>
      <c r="EK49" s="299"/>
      <c r="EL49" s="299"/>
      <c r="EM49" s="299"/>
      <c r="EN49" s="299"/>
      <c r="EO49" s="299"/>
      <c r="EP49" s="299"/>
      <c r="EQ49" s="299"/>
      <c r="ER49" s="299"/>
      <c r="ES49" s="299"/>
      <c r="ET49" s="299"/>
      <c r="EU49" s="299"/>
      <c r="EV49" s="299"/>
      <c r="EW49" s="299"/>
      <c r="EX49" s="299"/>
      <c r="EY49" s="299"/>
      <c r="EZ49" s="299"/>
      <c r="FA49" s="299"/>
      <c r="FB49" s="299"/>
      <c r="FC49" s="299"/>
      <c r="FD49" s="299"/>
      <c r="FE49" s="299"/>
      <c r="FF49" s="299"/>
      <c r="FG49" s="299"/>
      <c r="FH49" s="299"/>
      <c r="FI49" s="299"/>
      <c r="FJ49" s="299"/>
      <c r="FK49" s="299"/>
      <c r="FL49" s="299"/>
      <c r="FM49" s="299"/>
      <c r="FN49" s="299"/>
      <c r="FO49" s="299"/>
      <c r="FP49" s="299"/>
      <c r="FQ49" s="299"/>
      <c r="FR49" s="299"/>
      <c r="FS49" s="299"/>
      <c r="FT49" s="299"/>
      <c r="FU49" s="299"/>
      <c r="FV49" s="299"/>
      <c r="FW49" s="299"/>
      <c r="FX49" s="299"/>
      <c r="FY49" s="299"/>
      <c r="FZ49" s="299"/>
      <c r="GA49" s="299"/>
      <c r="GB49" s="299"/>
      <c r="GC49" s="299"/>
      <c r="GD49" s="299"/>
      <c r="GE49" s="299"/>
    </row>
    <row r="50" spans="1:187" customFormat="1" ht="19.7" customHeight="1">
      <c r="A50" s="276" t="s">
        <v>1371</v>
      </c>
      <c r="B50" s="278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299"/>
      <c r="CW50" s="299"/>
      <c r="CX50" s="299"/>
      <c r="CY50" s="299"/>
      <c r="CZ50" s="299"/>
      <c r="DA50" s="299"/>
      <c r="DB50" s="299"/>
      <c r="DC50" s="299"/>
      <c r="DD50" s="299"/>
      <c r="DE50" s="299"/>
      <c r="DF50" s="299"/>
      <c r="DG50" s="299"/>
      <c r="DH50" s="299"/>
      <c r="DI50" s="299"/>
      <c r="DJ50" s="299"/>
      <c r="DK50" s="299"/>
      <c r="DL50" s="299"/>
      <c r="DM50" s="299"/>
      <c r="DN50" s="299"/>
      <c r="DO50" s="299"/>
      <c r="DP50" s="299"/>
      <c r="DQ50" s="299"/>
      <c r="DR50" s="299"/>
      <c r="DS50" s="299"/>
      <c r="DT50" s="299"/>
      <c r="DU50" s="299"/>
      <c r="DV50" s="299"/>
      <c r="DW50" s="299"/>
      <c r="DX50" s="299"/>
      <c r="DY50" s="299"/>
      <c r="DZ50" s="299"/>
      <c r="EA50" s="299"/>
      <c r="EB50" s="299"/>
      <c r="EC50" s="299"/>
      <c r="ED50" s="299"/>
      <c r="EE50" s="299"/>
      <c r="EF50" s="299"/>
      <c r="EG50" s="299"/>
      <c r="EH50" s="299"/>
      <c r="EI50" s="299"/>
      <c r="EJ50" s="299"/>
      <c r="EK50" s="299"/>
      <c r="EL50" s="299"/>
      <c r="EM50" s="299"/>
      <c r="EN50" s="299"/>
      <c r="EO50" s="299"/>
      <c r="EP50" s="299"/>
      <c r="EQ50" s="299"/>
      <c r="ER50" s="299"/>
      <c r="ES50" s="299"/>
      <c r="ET50" s="299"/>
      <c r="EU50" s="299"/>
      <c r="EV50" s="299"/>
      <c r="EW50" s="299"/>
      <c r="EX50" s="299"/>
      <c r="EY50" s="299"/>
      <c r="EZ50" s="299"/>
      <c r="FA50" s="299"/>
      <c r="FB50" s="299"/>
      <c r="FC50" s="299"/>
      <c r="FD50" s="299"/>
      <c r="FE50" s="299"/>
      <c r="FF50" s="299"/>
      <c r="FG50" s="299"/>
      <c r="FH50" s="299"/>
      <c r="FI50" s="299"/>
      <c r="FJ50" s="299"/>
      <c r="FK50" s="299"/>
      <c r="FL50" s="299"/>
      <c r="FM50" s="299"/>
      <c r="FN50" s="299"/>
      <c r="FO50" s="299"/>
      <c r="FP50" s="299"/>
      <c r="FQ50" s="299"/>
      <c r="FR50" s="299"/>
      <c r="FS50" s="299"/>
      <c r="FT50" s="299"/>
      <c r="FU50" s="299"/>
      <c r="FV50" s="299"/>
      <c r="FW50" s="299"/>
      <c r="FX50" s="299"/>
      <c r="FY50" s="299"/>
      <c r="FZ50" s="299"/>
      <c r="GA50" s="299"/>
      <c r="GB50" s="299"/>
      <c r="GC50" s="299"/>
      <c r="GD50" s="299"/>
      <c r="GE50" s="299"/>
    </row>
    <row r="51" spans="1:187" customFormat="1" ht="19.7" customHeight="1">
      <c r="A51" s="276" t="s">
        <v>1372</v>
      </c>
      <c r="B51" s="278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  <c r="CV51" s="299"/>
      <c r="CW51" s="299"/>
      <c r="CX51" s="299"/>
      <c r="CY51" s="299"/>
      <c r="CZ51" s="299"/>
      <c r="DA51" s="299"/>
      <c r="DB51" s="299"/>
      <c r="DC51" s="299"/>
      <c r="DD51" s="299"/>
      <c r="DE51" s="299"/>
      <c r="DF51" s="299"/>
      <c r="DG51" s="299"/>
      <c r="DH51" s="299"/>
      <c r="DI51" s="299"/>
      <c r="DJ51" s="299"/>
      <c r="DK51" s="299"/>
      <c r="DL51" s="299"/>
      <c r="DM51" s="299"/>
      <c r="DN51" s="299"/>
      <c r="DO51" s="299"/>
      <c r="DP51" s="299"/>
      <c r="DQ51" s="299"/>
      <c r="DR51" s="299"/>
      <c r="DS51" s="299"/>
      <c r="DT51" s="299"/>
      <c r="DU51" s="299"/>
      <c r="DV51" s="299"/>
      <c r="DW51" s="299"/>
      <c r="DX51" s="299"/>
      <c r="DY51" s="299"/>
      <c r="DZ51" s="299"/>
      <c r="EA51" s="299"/>
      <c r="EB51" s="299"/>
      <c r="EC51" s="299"/>
      <c r="ED51" s="299"/>
      <c r="EE51" s="299"/>
      <c r="EF51" s="299"/>
      <c r="EG51" s="299"/>
      <c r="EH51" s="299"/>
      <c r="EI51" s="299"/>
      <c r="EJ51" s="299"/>
      <c r="EK51" s="299"/>
      <c r="EL51" s="299"/>
      <c r="EM51" s="299"/>
      <c r="EN51" s="299"/>
      <c r="EO51" s="299"/>
      <c r="EP51" s="299"/>
      <c r="EQ51" s="299"/>
      <c r="ER51" s="299"/>
      <c r="ES51" s="299"/>
      <c r="ET51" s="299"/>
      <c r="EU51" s="299"/>
      <c r="EV51" s="299"/>
      <c r="EW51" s="299"/>
      <c r="EX51" s="299"/>
      <c r="EY51" s="299"/>
      <c r="EZ51" s="299"/>
      <c r="FA51" s="299"/>
      <c r="FB51" s="299"/>
      <c r="FC51" s="299"/>
      <c r="FD51" s="299"/>
      <c r="FE51" s="299"/>
      <c r="FF51" s="299"/>
      <c r="FG51" s="299"/>
      <c r="FH51" s="299"/>
      <c r="FI51" s="299"/>
      <c r="FJ51" s="299"/>
      <c r="FK51" s="299"/>
      <c r="FL51" s="299"/>
      <c r="FM51" s="299"/>
      <c r="FN51" s="299"/>
      <c r="FO51" s="299"/>
      <c r="FP51" s="299"/>
      <c r="FQ51" s="299"/>
      <c r="FR51" s="299"/>
      <c r="FS51" s="299"/>
      <c r="FT51" s="299"/>
      <c r="FU51" s="299"/>
      <c r="FV51" s="299"/>
      <c r="FW51" s="299"/>
      <c r="FX51" s="299"/>
      <c r="FY51" s="299"/>
      <c r="FZ51" s="299"/>
      <c r="GA51" s="299"/>
      <c r="GB51" s="299"/>
      <c r="GC51" s="299"/>
      <c r="GD51" s="299"/>
      <c r="GE51" s="299"/>
    </row>
    <row r="52" spans="1:187" customFormat="1" ht="19.7" customHeight="1">
      <c r="A52" s="276" t="s">
        <v>1373</v>
      </c>
      <c r="B52" s="278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  <c r="CW52" s="299"/>
      <c r="CX52" s="299"/>
      <c r="CY52" s="299"/>
      <c r="CZ52" s="299"/>
      <c r="DA52" s="299"/>
      <c r="DB52" s="299"/>
      <c r="DC52" s="299"/>
      <c r="DD52" s="299"/>
      <c r="DE52" s="299"/>
      <c r="DF52" s="299"/>
      <c r="DG52" s="299"/>
      <c r="DH52" s="299"/>
      <c r="DI52" s="299"/>
      <c r="DJ52" s="299"/>
      <c r="DK52" s="299"/>
      <c r="DL52" s="299"/>
      <c r="DM52" s="299"/>
      <c r="DN52" s="299"/>
      <c r="DO52" s="299"/>
      <c r="DP52" s="299"/>
      <c r="DQ52" s="299"/>
      <c r="DR52" s="299"/>
      <c r="DS52" s="299"/>
      <c r="DT52" s="299"/>
      <c r="DU52" s="299"/>
      <c r="DV52" s="299"/>
      <c r="DW52" s="299"/>
      <c r="DX52" s="299"/>
      <c r="DY52" s="299"/>
      <c r="DZ52" s="299"/>
      <c r="EA52" s="299"/>
      <c r="EB52" s="299"/>
      <c r="EC52" s="299"/>
      <c r="ED52" s="299"/>
      <c r="EE52" s="299"/>
      <c r="EF52" s="299"/>
      <c r="EG52" s="299"/>
      <c r="EH52" s="299"/>
      <c r="EI52" s="299"/>
      <c r="EJ52" s="299"/>
      <c r="EK52" s="299"/>
      <c r="EL52" s="299"/>
      <c r="EM52" s="299"/>
      <c r="EN52" s="299"/>
      <c r="EO52" s="299"/>
      <c r="EP52" s="299"/>
      <c r="EQ52" s="299"/>
      <c r="ER52" s="299"/>
      <c r="ES52" s="299"/>
      <c r="ET52" s="299"/>
      <c r="EU52" s="299"/>
      <c r="EV52" s="299"/>
      <c r="EW52" s="299"/>
      <c r="EX52" s="299"/>
      <c r="EY52" s="299"/>
      <c r="EZ52" s="299"/>
      <c r="FA52" s="299"/>
      <c r="FB52" s="299"/>
      <c r="FC52" s="299"/>
      <c r="FD52" s="299"/>
      <c r="FE52" s="299"/>
      <c r="FF52" s="299"/>
      <c r="FG52" s="299"/>
      <c r="FH52" s="299"/>
      <c r="FI52" s="299"/>
      <c r="FJ52" s="299"/>
      <c r="FK52" s="299"/>
      <c r="FL52" s="299"/>
      <c r="FM52" s="299"/>
      <c r="FN52" s="299"/>
      <c r="FO52" s="299"/>
      <c r="FP52" s="299"/>
      <c r="FQ52" s="299"/>
      <c r="FR52" s="299"/>
      <c r="FS52" s="299"/>
      <c r="FT52" s="299"/>
      <c r="FU52" s="299"/>
      <c r="FV52" s="299"/>
      <c r="FW52" s="299"/>
      <c r="FX52" s="299"/>
      <c r="FY52" s="299"/>
      <c r="FZ52" s="299"/>
      <c r="GA52" s="299"/>
      <c r="GB52" s="299"/>
      <c r="GC52" s="299"/>
      <c r="GD52" s="299"/>
      <c r="GE52" s="299"/>
    </row>
    <row r="53" spans="1:187" customFormat="1" ht="19.7" customHeight="1">
      <c r="A53" s="276" t="s">
        <v>1374</v>
      </c>
      <c r="B53" s="278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299"/>
      <c r="DF53" s="299"/>
      <c r="DG53" s="299"/>
      <c r="DH53" s="299"/>
      <c r="DI53" s="299"/>
      <c r="DJ53" s="299"/>
      <c r="DK53" s="299"/>
      <c r="DL53" s="299"/>
      <c r="DM53" s="299"/>
      <c r="DN53" s="299"/>
      <c r="DO53" s="299"/>
      <c r="DP53" s="299"/>
      <c r="DQ53" s="299"/>
      <c r="DR53" s="299"/>
      <c r="DS53" s="299"/>
      <c r="DT53" s="299"/>
      <c r="DU53" s="299"/>
      <c r="DV53" s="299"/>
      <c r="DW53" s="299"/>
      <c r="DX53" s="299"/>
      <c r="DY53" s="299"/>
      <c r="DZ53" s="299"/>
      <c r="EA53" s="299"/>
      <c r="EB53" s="299"/>
      <c r="EC53" s="299"/>
      <c r="ED53" s="299"/>
      <c r="EE53" s="299"/>
      <c r="EF53" s="299"/>
      <c r="EG53" s="299"/>
      <c r="EH53" s="299"/>
      <c r="EI53" s="299"/>
      <c r="EJ53" s="299"/>
      <c r="EK53" s="299"/>
      <c r="EL53" s="299"/>
      <c r="EM53" s="299"/>
      <c r="EN53" s="299"/>
      <c r="EO53" s="299"/>
      <c r="EP53" s="299"/>
      <c r="EQ53" s="299"/>
      <c r="ER53" s="299"/>
      <c r="ES53" s="299"/>
      <c r="ET53" s="299"/>
      <c r="EU53" s="299"/>
      <c r="EV53" s="299"/>
      <c r="EW53" s="299"/>
      <c r="EX53" s="299"/>
      <c r="EY53" s="299"/>
      <c r="EZ53" s="299"/>
      <c r="FA53" s="299"/>
      <c r="FB53" s="299"/>
      <c r="FC53" s="299"/>
      <c r="FD53" s="299"/>
      <c r="FE53" s="299"/>
      <c r="FF53" s="299"/>
      <c r="FG53" s="299"/>
      <c r="FH53" s="299"/>
      <c r="FI53" s="299"/>
      <c r="FJ53" s="299"/>
      <c r="FK53" s="299"/>
      <c r="FL53" s="299"/>
      <c r="FM53" s="299"/>
      <c r="FN53" s="299"/>
      <c r="FO53" s="299"/>
      <c r="FP53" s="299"/>
      <c r="FQ53" s="299"/>
      <c r="FR53" s="299"/>
      <c r="FS53" s="299"/>
      <c r="FT53" s="299"/>
      <c r="FU53" s="299"/>
      <c r="FV53" s="299"/>
      <c r="FW53" s="299"/>
      <c r="FX53" s="299"/>
      <c r="FY53" s="299"/>
      <c r="FZ53" s="299"/>
      <c r="GA53" s="299"/>
      <c r="GB53" s="299"/>
      <c r="GC53" s="299"/>
      <c r="GD53" s="299"/>
      <c r="GE53" s="299"/>
    </row>
    <row r="54" spans="1:187" customFormat="1" ht="19.7" customHeight="1">
      <c r="A54" s="276" t="s">
        <v>1375</v>
      </c>
      <c r="B54" s="278">
        <v>304</v>
      </c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299"/>
      <c r="CW54" s="299"/>
      <c r="CX54" s="299"/>
      <c r="CY54" s="299"/>
      <c r="CZ54" s="299"/>
      <c r="DA54" s="299"/>
      <c r="DB54" s="299"/>
      <c r="DC54" s="299"/>
      <c r="DD54" s="299"/>
      <c r="DE54" s="299"/>
      <c r="DF54" s="299"/>
      <c r="DG54" s="299"/>
      <c r="DH54" s="299"/>
      <c r="DI54" s="299"/>
      <c r="DJ54" s="299"/>
      <c r="DK54" s="299"/>
      <c r="DL54" s="299"/>
      <c r="DM54" s="299"/>
      <c r="DN54" s="299"/>
      <c r="DO54" s="299"/>
      <c r="DP54" s="299"/>
      <c r="DQ54" s="299"/>
      <c r="DR54" s="299"/>
      <c r="DS54" s="299"/>
      <c r="DT54" s="299"/>
      <c r="DU54" s="299"/>
      <c r="DV54" s="299"/>
      <c r="DW54" s="299"/>
      <c r="DX54" s="299"/>
      <c r="DY54" s="299"/>
      <c r="DZ54" s="299"/>
      <c r="EA54" s="299"/>
      <c r="EB54" s="299"/>
      <c r="EC54" s="299"/>
      <c r="ED54" s="299"/>
      <c r="EE54" s="299"/>
      <c r="EF54" s="299"/>
      <c r="EG54" s="299"/>
      <c r="EH54" s="299"/>
      <c r="EI54" s="299"/>
      <c r="EJ54" s="299"/>
      <c r="EK54" s="299"/>
      <c r="EL54" s="299"/>
      <c r="EM54" s="299"/>
      <c r="EN54" s="299"/>
      <c r="EO54" s="299"/>
      <c r="EP54" s="299"/>
      <c r="EQ54" s="299"/>
      <c r="ER54" s="299"/>
      <c r="ES54" s="299"/>
      <c r="ET54" s="299"/>
      <c r="EU54" s="299"/>
      <c r="EV54" s="299"/>
      <c r="EW54" s="299"/>
      <c r="EX54" s="299"/>
      <c r="EY54" s="299"/>
      <c r="EZ54" s="299"/>
      <c r="FA54" s="299"/>
      <c r="FB54" s="299"/>
      <c r="FC54" s="299"/>
      <c r="FD54" s="299"/>
      <c r="FE54" s="299"/>
      <c r="FF54" s="299"/>
      <c r="FG54" s="299"/>
      <c r="FH54" s="299"/>
      <c r="FI54" s="299"/>
      <c r="FJ54" s="299"/>
      <c r="FK54" s="299"/>
      <c r="FL54" s="299"/>
      <c r="FM54" s="299"/>
      <c r="FN54" s="299"/>
      <c r="FO54" s="299"/>
      <c r="FP54" s="299"/>
      <c r="FQ54" s="299"/>
      <c r="FR54" s="299"/>
      <c r="FS54" s="299"/>
      <c r="FT54" s="299"/>
      <c r="FU54" s="299"/>
      <c r="FV54" s="299"/>
      <c r="FW54" s="299"/>
      <c r="FX54" s="299"/>
      <c r="FY54" s="299"/>
      <c r="FZ54" s="299"/>
      <c r="GA54" s="299"/>
      <c r="GB54" s="299"/>
      <c r="GC54" s="299"/>
      <c r="GD54" s="299"/>
      <c r="GE54" s="299"/>
    </row>
    <row r="55" spans="1:187" customFormat="1" ht="19.7" customHeight="1">
      <c r="A55" s="276" t="s">
        <v>1376</v>
      </c>
      <c r="B55" s="278">
        <v>28</v>
      </c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  <c r="CM55" s="299"/>
      <c r="CN55" s="299"/>
      <c r="CO55" s="299"/>
      <c r="CP55" s="299"/>
      <c r="CQ55" s="299"/>
      <c r="CR55" s="299"/>
      <c r="CS55" s="299"/>
      <c r="CT55" s="299"/>
      <c r="CU55" s="299"/>
      <c r="CV55" s="299"/>
      <c r="CW55" s="299"/>
      <c r="CX55" s="299"/>
      <c r="CY55" s="299"/>
      <c r="CZ55" s="299"/>
      <c r="DA55" s="299"/>
      <c r="DB55" s="299"/>
      <c r="DC55" s="299"/>
      <c r="DD55" s="299"/>
      <c r="DE55" s="299"/>
      <c r="DF55" s="299"/>
      <c r="DG55" s="299"/>
      <c r="DH55" s="299"/>
      <c r="DI55" s="299"/>
      <c r="DJ55" s="299"/>
      <c r="DK55" s="299"/>
      <c r="DL55" s="299"/>
      <c r="DM55" s="299"/>
      <c r="DN55" s="299"/>
      <c r="DO55" s="299"/>
      <c r="DP55" s="299"/>
      <c r="DQ55" s="299"/>
      <c r="DR55" s="299"/>
      <c r="DS55" s="299"/>
      <c r="DT55" s="299"/>
      <c r="DU55" s="299"/>
      <c r="DV55" s="299"/>
      <c r="DW55" s="299"/>
      <c r="DX55" s="299"/>
      <c r="DY55" s="299"/>
      <c r="DZ55" s="299"/>
      <c r="EA55" s="299"/>
      <c r="EB55" s="299"/>
      <c r="EC55" s="299"/>
      <c r="ED55" s="299"/>
      <c r="EE55" s="299"/>
      <c r="EF55" s="299"/>
      <c r="EG55" s="299"/>
      <c r="EH55" s="299"/>
      <c r="EI55" s="299"/>
      <c r="EJ55" s="299"/>
      <c r="EK55" s="299"/>
      <c r="EL55" s="299"/>
      <c r="EM55" s="299"/>
      <c r="EN55" s="299"/>
      <c r="EO55" s="299"/>
      <c r="EP55" s="299"/>
      <c r="EQ55" s="299"/>
      <c r="ER55" s="299"/>
      <c r="ES55" s="299"/>
      <c r="ET55" s="299"/>
      <c r="EU55" s="299"/>
      <c r="EV55" s="299"/>
      <c r="EW55" s="299"/>
      <c r="EX55" s="299"/>
      <c r="EY55" s="299"/>
      <c r="EZ55" s="299"/>
      <c r="FA55" s="299"/>
      <c r="FB55" s="299"/>
      <c r="FC55" s="299"/>
      <c r="FD55" s="299"/>
      <c r="FE55" s="299"/>
      <c r="FF55" s="299"/>
      <c r="FG55" s="299"/>
      <c r="FH55" s="299"/>
      <c r="FI55" s="299"/>
      <c r="FJ55" s="299"/>
      <c r="FK55" s="299"/>
      <c r="FL55" s="299"/>
      <c r="FM55" s="299"/>
      <c r="FN55" s="299"/>
      <c r="FO55" s="299"/>
      <c r="FP55" s="299"/>
      <c r="FQ55" s="299"/>
      <c r="FR55" s="299"/>
      <c r="FS55" s="299"/>
      <c r="FT55" s="299"/>
      <c r="FU55" s="299"/>
      <c r="FV55" s="299"/>
      <c r="FW55" s="299"/>
      <c r="FX55" s="299"/>
      <c r="FY55" s="299"/>
      <c r="FZ55" s="299"/>
      <c r="GA55" s="299"/>
      <c r="GB55" s="299"/>
      <c r="GC55" s="299"/>
      <c r="GD55" s="299"/>
      <c r="GE55" s="299"/>
    </row>
    <row r="56" spans="1:187" customFormat="1" ht="19.7" customHeight="1">
      <c r="A56" s="276" t="s">
        <v>1377</v>
      </c>
      <c r="B56" s="278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  <c r="CV56" s="299"/>
      <c r="CW56" s="299"/>
      <c r="CX56" s="299"/>
      <c r="CY56" s="299"/>
      <c r="CZ56" s="299"/>
      <c r="DA56" s="299"/>
      <c r="DB56" s="299"/>
      <c r="DC56" s="299"/>
      <c r="DD56" s="299"/>
      <c r="DE56" s="299"/>
      <c r="DF56" s="299"/>
      <c r="DG56" s="299"/>
      <c r="DH56" s="299"/>
      <c r="DI56" s="299"/>
      <c r="DJ56" s="299"/>
      <c r="DK56" s="299"/>
      <c r="DL56" s="299"/>
      <c r="DM56" s="299"/>
      <c r="DN56" s="299"/>
      <c r="DO56" s="299"/>
      <c r="DP56" s="299"/>
      <c r="DQ56" s="299"/>
      <c r="DR56" s="299"/>
      <c r="DS56" s="299"/>
      <c r="DT56" s="299"/>
      <c r="DU56" s="299"/>
      <c r="DV56" s="299"/>
      <c r="DW56" s="299"/>
      <c r="DX56" s="299"/>
      <c r="DY56" s="299"/>
      <c r="DZ56" s="299"/>
      <c r="EA56" s="299"/>
      <c r="EB56" s="299"/>
      <c r="EC56" s="299"/>
      <c r="ED56" s="299"/>
      <c r="EE56" s="299"/>
      <c r="EF56" s="299"/>
      <c r="EG56" s="299"/>
      <c r="EH56" s="299"/>
      <c r="EI56" s="299"/>
      <c r="EJ56" s="299"/>
      <c r="EK56" s="299"/>
      <c r="EL56" s="299"/>
      <c r="EM56" s="299"/>
      <c r="EN56" s="299"/>
      <c r="EO56" s="299"/>
      <c r="EP56" s="299"/>
      <c r="EQ56" s="299"/>
      <c r="ER56" s="299"/>
      <c r="ES56" s="299"/>
      <c r="ET56" s="299"/>
      <c r="EU56" s="299"/>
      <c r="EV56" s="299"/>
      <c r="EW56" s="299"/>
      <c r="EX56" s="299"/>
      <c r="EY56" s="299"/>
      <c r="EZ56" s="299"/>
      <c r="FA56" s="299"/>
      <c r="FB56" s="299"/>
      <c r="FC56" s="299"/>
      <c r="FD56" s="299"/>
      <c r="FE56" s="299"/>
      <c r="FF56" s="299"/>
      <c r="FG56" s="299"/>
      <c r="FH56" s="299"/>
      <c r="FI56" s="299"/>
      <c r="FJ56" s="299"/>
      <c r="FK56" s="299"/>
      <c r="FL56" s="299"/>
      <c r="FM56" s="299"/>
      <c r="FN56" s="299"/>
      <c r="FO56" s="299"/>
      <c r="FP56" s="299"/>
      <c r="FQ56" s="299"/>
      <c r="FR56" s="299"/>
      <c r="FS56" s="299"/>
      <c r="FT56" s="299"/>
      <c r="FU56" s="299"/>
      <c r="FV56" s="299"/>
      <c r="FW56" s="299"/>
      <c r="FX56" s="299"/>
      <c r="FY56" s="299"/>
      <c r="FZ56" s="299"/>
      <c r="GA56" s="299"/>
      <c r="GB56" s="299"/>
      <c r="GC56" s="299"/>
      <c r="GD56" s="299"/>
      <c r="GE56" s="299"/>
    </row>
    <row r="57" spans="1:187" customFormat="1" ht="19.7" customHeight="1">
      <c r="A57" s="276" t="s">
        <v>1378</v>
      </c>
      <c r="B57" s="278">
        <v>433</v>
      </c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299"/>
      <c r="CX57" s="299"/>
      <c r="CY57" s="299"/>
      <c r="CZ57" s="299"/>
      <c r="DA57" s="299"/>
      <c r="DB57" s="299"/>
      <c r="DC57" s="299"/>
      <c r="DD57" s="299"/>
      <c r="DE57" s="299"/>
      <c r="DF57" s="299"/>
      <c r="DG57" s="299"/>
      <c r="DH57" s="299"/>
      <c r="DI57" s="299"/>
      <c r="DJ57" s="299"/>
      <c r="DK57" s="299"/>
      <c r="DL57" s="299"/>
      <c r="DM57" s="299"/>
      <c r="DN57" s="299"/>
      <c r="DO57" s="299"/>
      <c r="DP57" s="299"/>
      <c r="DQ57" s="299"/>
      <c r="DR57" s="299"/>
      <c r="DS57" s="299"/>
      <c r="DT57" s="299"/>
      <c r="DU57" s="299"/>
      <c r="DV57" s="299"/>
      <c r="DW57" s="299"/>
      <c r="DX57" s="299"/>
      <c r="DY57" s="299"/>
      <c r="DZ57" s="299"/>
      <c r="EA57" s="299"/>
      <c r="EB57" s="299"/>
      <c r="EC57" s="299"/>
      <c r="ED57" s="299"/>
      <c r="EE57" s="299"/>
      <c r="EF57" s="299"/>
      <c r="EG57" s="299"/>
      <c r="EH57" s="299"/>
      <c r="EI57" s="299"/>
      <c r="EJ57" s="299"/>
      <c r="EK57" s="299"/>
      <c r="EL57" s="299"/>
      <c r="EM57" s="299"/>
      <c r="EN57" s="299"/>
      <c r="EO57" s="299"/>
      <c r="EP57" s="299"/>
      <c r="EQ57" s="299"/>
      <c r="ER57" s="299"/>
      <c r="ES57" s="299"/>
      <c r="ET57" s="299"/>
      <c r="EU57" s="299"/>
      <c r="EV57" s="299"/>
      <c r="EW57" s="299"/>
      <c r="EX57" s="299"/>
      <c r="EY57" s="299"/>
      <c r="EZ57" s="299"/>
      <c r="FA57" s="299"/>
      <c r="FB57" s="299"/>
      <c r="FC57" s="299"/>
      <c r="FD57" s="299"/>
      <c r="FE57" s="299"/>
      <c r="FF57" s="299"/>
      <c r="FG57" s="299"/>
      <c r="FH57" s="299"/>
      <c r="FI57" s="299"/>
      <c r="FJ57" s="299"/>
      <c r="FK57" s="299"/>
      <c r="FL57" s="299"/>
      <c r="FM57" s="299"/>
      <c r="FN57" s="299"/>
      <c r="FO57" s="299"/>
      <c r="FP57" s="299"/>
      <c r="FQ57" s="299"/>
      <c r="FR57" s="299"/>
      <c r="FS57" s="299"/>
      <c r="FT57" s="299"/>
      <c r="FU57" s="299"/>
      <c r="FV57" s="299"/>
      <c r="FW57" s="299"/>
      <c r="FX57" s="299"/>
      <c r="FY57" s="299"/>
      <c r="FZ57" s="299"/>
      <c r="GA57" s="299"/>
      <c r="GB57" s="299"/>
      <c r="GC57" s="299"/>
      <c r="GD57" s="299"/>
      <c r="GE57" s="299"/>
    </row>
    <row r="58" spans="1:187" customFormat="1" ht="19.7" customHeight="1">
      <c r="A58" s="276" t="s">
        <v>1379</v>
      </c>
      <c r="B58" s="278">
        <v>689</v>
      </c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299"/>
      <c r="CX58" s="299"/>
      <c r="CY58" s="299"/>
      <c r="CZ58" s="299"/>
      <c r="DA58" s="299"/>
      <c r="DB58" s="299"/>
      <c r="DC58" s="299"/>
      <c r="DD58" s="299"/>
      <c r="DE58" s="299"/>
      <c r="DF58" s="299"/>
      <c r="DG58" s="299"/>
      <c r="DH58" s="299"/>
      <c r="DI58" s="299"/>
      <c r="DJ58" s="299"/>
      <c r="DK58" s="299"/>
      <c r="DL58" s="299"/>
      <c r="DM58" s="299"/>
      <c r="DN58" s="299"/>
      <c r="DO58" s="299"/>
      <c r="DP58" s="299"/>
      <c r="DQ58" s="299"/>
      <c r="DR58" s="299"/>
      <c r="DS58" s="299"/>
      <c r="DT58" s="299"/>
      <c r="DU58" s="299"/>
      <c r="DV58" s="299"/>
      <c r="DW58" s="299"/>
      <c r="DX58" s="299"/>
      <c r="DY58" s="299"/>
      <c r="DZ58" s="299"/>
      <c r="EA58" s="299"/>
      <c r="EB58" s="299"/>
      <c r="EC58" s="299"/>
      <c r="ED58" s="299"/>
      <c r="EE58" s="299"/>
      <c r="EF58" s="299"/>
      <c r="EG58" s="299"/>
      <c r="EH58" s="299"/>
      <c r="EI58" s="299"/>
      <c r="EJ58" s="299"/>
      <c r="EK58" s="299"/>
      <c r="EL58" s="299"/>
      <c r="EM58" s="299"/>
      <c r="EN58" s="299"/>
      <c r="EO58" s="299"/>
      <c r="EP58" s="299"/>
      <c r="EQ58" s="299"/>
      <c r="ER58" s="299"/>
      <c r="ES58" s="299"/>
      <c r="ET58" s="299"/>
      <c r="EU58" s="299"/>
      <c r="EV58" s="299"/>
      <c r="EW58" s="299"/>
      <c r="EX58" s="299"/>
      <c r="EY58" s="299"/>
      <c r="EZ58" s="299"/>
      <c r="FA58" s="299"/>
      <c r="FB58" s="299"/>
      <c r="FC58" s="299"/>
      <c r="FD58" s="299"/>
      <c r="FE58" s="299"/>
      <c r="FF58" s="299"/>
      <c r="FG58" s="299"/>
      <c r="FH58" s="299"/>
      <c r="FI58" s="299"/>
      <c r="FJ58" s="299"/>
      <c r="FK58" s="299"/>
      <c r="FL58" s="299"/>
      <c r="FM58" s="299"/>
      <c r="FN58" s="299"/>
      <c r="FO58" s="299"/>
      <c r="FP58" s="299"/>
      <c r="FQ58" s="299"/>
      <c r="FR58" s="299"/>
      <c r="FS58" s="299"/>
      <c r="FT58" s="299"/>
      <c r="FU58" s="299"/>
      <c r="FV58" s="299"/>
      <c r="FW58" s="299"/>
      <c r="FX58" s="299"/>
      <c r="FY58" s="299"/>
      <c r="FZ58" s="299"/>
      <c r="GA58" s="299"/>
      <c r="GB58" s="299"/>
      <c r="GC58" s="299"/>
      <c r="GD58" s="299"/>
      <c r="GE58" s="299"/>
    </row>
    <row r="59" spans="1:187" customFormat="1" ht="19.7" customHeight="1">
      <c r="A59" s="276" t="s">
        <v>1380</v>
      </c>
      <c r="B59" s="278">
        <v>-174</v>
      </c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299"/>
      <c r="DO59" s="299"/>
      <c r="DP59" s="299"/>
      <c r="DQ59" s="299"/>
      <c r="DR59" s="299"/>
      <c r="DS59" s="299"/>
      <c r="DT59" s="299"/>
      <c r="DU59" s="299"/>
      <c r="DV59" s="299"/>
      <c r="DW59" s="299"/>
      <c r="DX59" s="299"/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299"/>
      <c r="EJ59" s="299"/>
      <c r="EK59" s="299"/>
      <c r="EL59" s="299"/>
      <c r="EM59" s="299"/>
      <c r="EN59" s="299"/>
      <c r="EO59" s="299"/>
      <c r="EP59" s="299"/>
      <c r="EQ59" s="299"/>
      <c r="ER59" s="299"/>
      <c r="ES59" s="299"/>
      <c r="ET59" s="299"/>
      <c r="EU59" s="299"/>
      <c r="EV59" s="299"/>
      <c r="EW59" s="299"/>
      <c r="EX59" s="299"/>
      <c r="EY59" s="299"/>
      <c r="EZ59" s="299"/>
      <c r="FA59" s="299"/>
      <c r="FB59" s="299"/>
      <c r="FC59" s="299"/>
      <c r="FD59" s="299"/>
      <c r="FE59" s="299"/>
      <c r="FF59" s="299"/>
      <c r="FG59" s="299"/>
      <c r="FH59" s="299"/>
      <c r="FI59" s="299"/>
      <c r="FJ59" s="299"/>
      <c r="FK59" s="299"/>
      <c r="FL59" s="299"/>
      <c r="FM59" s="299"/>
      <c r="FN59" s="299"/>
      <c r="FO59" s="299"/>
      <c r="FP59" s="299"/>
      <c r="FQ59" s="299"/>
      <c r="FR59" s="299"/>
      <c r="FS59" s="299"/>
      <c r="FT59" s="299"/>
      <c r="FU59" s="299"/>
      <c r="FV59" s="299"/>
      <c r="FW59" s="299"/>
      <c r="FX59" s="299"/>
      <c r="FY59" s="299"/>
      <c r="FZ59" s="299"/>
      <c r="GA59" s="299"/>
      <c r="GB59" s="299"/>
      <c r="GC59" s="299"/>
      <c r="GD59" s="299"/>
      <c r="GE59" s="299"/>
    </row>
    <row r="60" spans="1:187" ht="19.7" customHeight="1">
      <c r="A60" s="276" t="s">
        <v>1381</v>
      </c>
      <c r="B60" s="278">
        <v>9426</v>
      </c>
    </row>
    <row r="61" spans="1:187" ht="19.7" customHeight="1">
      <c r="A61" s="276" t="s">
        <v>1382</v>
      </c>
      <c r="B61" s="278">
        <v>6026</v>
      </c>
    </row>
    <row r="62" spans="1:187" ht="19.7" customHeight="1">
      <c r="A62" s="276" t="s">
        <v>1383</v>
      </c>
      <c r="B62" s="278"/>
    </row>
    <row r="63" spans="1:187" ht="19.7" customHeight="1">
      <c r="A63" s="276" t="s">
        <v>1833</v>
      </c>
      <c r="B63" s="278"/>
    </row>
    <row r="64" spans="1:187" ht="19.7" customHeight="1">
      <c r="A64" s="276" t="s">
        <v>1384</v>
      </c>
      <c r="B64" s="278">
        <v>114</v>
      </c>
    </row>
    <row r="65" spans="1:187" ht="19.7" customHeight="1">
      <c r="A65" s="276" t="s">
        <v>1385</v>
      </c>
      <c r="B65" s="278"/>
    </row>
    <row r="66" spans="1:187" ht="19.7" customHeight="1">
      <c r="A66" s="276" t="s">
        <v>1386</v>
      </c>
      <c r="B66" s="278">
        <v>5269</v>
      </c>
    </row>
    <row r="67" spans="1:187" ht="19.7" customHeight="1">
      <c r="A67" s="276" t="s">
        <v>1387</v>
      </c>
      <c r="B67" s="278">
        <v>-100</v>
      </c>
    </row>
    <row r="68" spans="1:187" ht="19.7" customHeight="1">
      <c r="A68" s="276" t="s">
        <v>1388</v>
      </c>
      <c r="B68" s="278">
        <v>2670</v>
      </c>
    </row>
    <row r="69" spans="1:187" ht="19.7" customHeight="1">
      <c r="A69" s="276" t="s">
        <v>1389</v>
      </c>
      <c r="B69" s="278">
        <v>31</v>
      </c>
    </row>
    <row r="70" spans="1:187" customFormat="1" ht="19.7" customHeight="1">
      <c r="A70" s="125" t="s">
        <v>1321</v>
      </c>
      <c r="B70" s="307">
        <f>B5+B12+B48</f>
        <v>415994</v>
      </c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  <c r="CW70" s="299"/>
      <c r="CX70" s="299"/>
      <c r="CY70" s="299"/>
      <c r="CZ70" s="299"/>
      <c r="DA70" s="299"/>
      <c r="DB70" s="299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  <c r="DP70" s="299"/>
      <c r="DQ70" s="299"/>
      <c r="DR70" s="299"/>
      <c r="DS70" s="299"/>
      <c r="DT70" s="299"/>
      <c r="DU70" s="299"/>
      <c r="DV70" s="299"/>
      <c r="DW70" s="299"/>
      <c r="DX70" s="299"/>
      <c r="DY70" s="299"/>
      <c r="DZ70" s="299"/>
      <c r="EA70" s="299"/>
      <c r="EB70" s="299"/>
      <c r="EC70" s="299"/>
      <c r="ED70" s="299"/>
      <c r="EE70" s="299"/>
      <c r="EF70" s="299"/>
      <c r="EG70" s="299"/>
      <c r="EH70" s="299"/>
      <c r="EI70" s="299"/>
      <c r="EJ70" s="299"/>
      <c r="EK70" s="299"/>
      <c r="EL70" s="299"/>
      <c r="EM70" s="299"/>
      <c r="EN70" s="299"/>
      <c r="EO70" s="299"/>
      <c r="EP70" s="299"/>
      <c r="EQ70" s="299"/>
      <c r="ER70" s="299"/>
      <c r="ES70" s="299"/>
      <c r="ET70" s="299"/>
      <c r="EU70" s="299"/>
      <c r="EV70" s="299"/>
      <c r="EW70" s="299"/>
      <c r="EX70" s="299"/>
      <c r="EY70" s="299"/>
      <c r="EZ70" s="299"/>
      <c r="FA70" s="299"/>
      <c r="FB70" s="299"/>
      <c r="FC70" s="299"/>
      <c r="FD70" s="299"/>
      <c r="FE70" s="299"/>
      <c r="FF70" s="299"/>
      <c r="FG70" s="299"/>
      <c r="FH70" s="299"/>
      <c r="FI70" s="299"/>
      <c r="FJ70" s="299"/>
      <c r="FK70" s="299"/>
      <c r="FL70" s="299"/>
      <c r="FM70" s="299"/>
      <c r="FN70" s="299"/>
      <c r="FO70" s="299"/>
      <c r="FP70" s="299"/>
      <c r="FQ70" s="299"/>
      <c r="FR70" s="299"/>
      <c r="FS70" s="299"/>
      <c r="FT70" s="299"/>
      <c r="FU70" s="299"/>
      <c r="FV70" s="299"/>
      <c r="FW70" s="299"/>
      <c r="FX70" s="299"/>
      <c r="FY70" s="299"/>
      <c r="FZ70" s="299"/>
      <c r="GA70" s="299"/>
      <c r="GB70" s="299"/>
      <c r="GC70" s="299"/>
      <c r="GD70" s="299"/>
      <c r="GE70" s="299"/>
    </row>
  </sheetData>
  <mergeCells count="1">
    <mergeCell ref="A2:B2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5" orientation="portrait" useFirstPageNumber="1" r:id="rId1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S70"/>
  <sheetViews>
    <sheetView workbookViewId="0"/>
  </sheetViews>
  <sheetFormatPr defaultColWidth="9" defaultRowHeight="14.25"/>
  <cols>
    <col min="1" max="1" width="58.375" style="297" customWidth="1"/>
    <col min="2" max="2" width="20.375" style="298" customWidth="1"/>
    <col min="3" max="16384" width="9" style="299"/>
  </cols>
  <sheetData>
    <row r="1" spans="1:201" customFormat="1" ht="27" customHeight="1">
      <c r="A1" s="171" t="s">
        <v>1390</v>
      </c>
      <c r="B1" s="127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  <c r="FL1" s="299"/>
      <c r="FM1" s="299"/>
      <c r="FN1" s="299"/>
      <c r="FO1" s="299"/>
      <c r="FP1" s="299"/>
      <c r="FQ1" s="299"/>
      <c r="FR1" s="299"/>
      <c r="FS1" s="299"/>
      <c r="FT1" s="299"/>
      <c r="FU1" s="299"/>
      <c r="FV1" s="299"/>
      <c r="FW1" s="299"/>
      <c r="FX1" s="299"/>
      <c r="FY1" s="299"/>
      <c r="FZ1" s="299"/>
      <c r="GA1" s="299"/>
      <c r="GB1" s="299"/>
      <c r="GC1" s="299"/>
      <c r="GD1" s="299"/>
      <c r="GE1" s="299"/>
      <c r="GF1" s="299"/>
      <c r="GG1" s="299"/>
      <c r="GH1" s="299"/>
      <c r="GI1" s="299"/>
      <c r="GJ1" s="299"/>
      <c r="GK1" s="299"/>
      <c r="GL1" s="299"/>
      <c r="GM1" s="299"/>
      <c r="GN1" s="299"/>
      <c r="GO1" s="299"/>
      <c r="GP1" s="299"/>
      <c r="GQ1" s="299"/>
      <c r="GR1" s="299"/>
      <c r="GS1" s="299"/>
    </row>
    <row r="2" spans="1:201" customFormat="1" ht="27" customHeight="1">
      <c r="A2" s="491" t="s">
        <v>1391</v>
      </c>
      <c r="B2" s="492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</row>
    <row r="3" spans="1:201" customFormat="1" ht="19.899999999999999" customHeight="1">
      <c r="A3" s="124"/>
      <c r="B3" s="255" t="s">
        <v>1258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99"/>
      <c r="EU3" s="299"/>
      <c r="EV3" s="299"/>
      <c r="EW3" s="299"/>
      <c r="EX3" s="299"/>
      <c r="EY3" s="299"/>
      <c r="EZ3" s="299"/>
      <c r="FA3" s="299"/>
      <c r="FB3" s="299"/>
      <c r="FC3" s="299"/>
      <c r="FD3" s="299"/>
      <c r="FE3" s="299"/>
      <c r="FF3" s="299"/>
      <c r="FG3" s="299"/>
      <c r="FH3" s="299"/>
      <c r="FI3" s="299"/>
      <c r="FJ3" s="299"/>
      <c r="FK3" s="299"/>
      <c r="FL3" s="299"/>
      <c r="FM3" s="299"/>
      <c r="FN3" s="299"/>
      <c r="FO3" s="299"/>
      <c r="FP3" s="299"/>
      <c r="FQ3" s="299"/>
      <c r="FR3" s="299"/>
      <c r="FS3" s="299"/>
      <c r="FT3" s="299"/>
      <c r="FU3" s="299"/>
      <c r="FV3" s="299"/>
      <c r="FW3" s="299"/>
      <c r="FX3" s="299"/>
      <c r="FY3" s="299"/>
      <c r="FZ3" s="299"/>
      <c r="GA3" s="299"/>
      <c r="GB3" s="299"/>
      <c r="GC3" s="299"/>
      <c r="GD3" s="299"/>
      <c r="GE3" s="299"/>
      <c r="GF3" s="299"/>
      <c r="GG3" s="299"/>
      <c r="GH3" s="299"/>
      <c r="GI3" s="299"/>
      <c r="GJ3" s="299"/>
      <c r="GK3" s="299"/>
      <c r="GL3" s="299"/>
      <c r="GM3" s="299"/>
      <c r="GN3" s="299"/>
      <c r="GO3" s="299"/>
      <c r="GP3" s="299"/>
      <c r="GQ3" s="299"/>
      <c r="GR3" s="299"/>
      <c r="GS3" s="299"/>
    </row>
    <row r="4" spans="1:201" customFormat="1" ht="20.100000000000001" customHeight="1">
      <c r="A4" s="125" t="s">
        <v>118</v>
      </c>
      <c r="B4" s="270" t="s">
        <v>121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  <c r="EI4" s="299"/>
      <c r="EJ4" s="299"/>
      <c r="EK4" s="299"/>
      <c r="EL4" s="299"/>
      <c r="EM4" s="299"/>
      <c r="EN4" s="299"/>
      <c r="EO4" s="299"/>
      <c r="EP4" s="299"/>
      <c r="EQ4" s="299"/>
      <c r="ER4" s="299"/>
      <c r="ES4" s="299"/>
      <c r="ET4" s="299"/>
      <c r="EU4" s="299"/>
      <c r="EV4" s="299"/>
      <c r="EW4" s="299"/>
      <c r="EX4" s="299"/>
      <c r="EY4" s="299"/>
      <c r="EZ4" s="299"/>
      <c r="FA4" s="299"/>
      <c r="FB4" s="299"/>
      <c r="FC4" s="299"/>
      <c r="FD4" s="299"/>
      <c r="FE4" s="299"/>
      <c r="FF4" s="299"/>
      <c r="FG4" s="299"/>
      <c r="FH4" s="299"/>
      <c r="FI4" s="299"/>
      <c r="FJ4" s="299"/>
      <c r="FK4" s="299"/>
      <c r="FL4" s="299"/>
      <c r="FM4" s="299"/>
      <c r="FN4" s="299"/>
      <c r="FO4" s="299"/>
      <c r="FP4" s="299"/>
      <c r="FQ4" s="299"/>
      <c r="FR4" s="299"/>
      <c r="FS4" s="299"/>
      <c r="FT4" s="299"/>
      <c r="FU4" s="299"/>
      <c r="FV4" s="299"/>
      <c r="FW4" s="299"/>
      <c r="FX4" s="299"/>
      <c r="FY4" s="299"/>
      <c r="FZ4" s="299"/>
      <c r="GA4" s="299"/>
      <c r="GB4" s="299"/>
      <c r="GC4" s="299"/>
      <c r="GD4" s="299"/>
      <c r="GE4" s="299"/>
      <c r="GF4" s="299"/>
      <c r="GG4" s="299"/>
      <c r="GH4" s="299"/>
      <c r="GI4" s="299"/>
      <c r="GJ4" s="299"/>
      <c r="GK4" s="299"/>
      <c r="GL4" s="299"/>
      <c r="GM4" s="299"/>
      <c r="GN4" s="299"/>
      <c r="GO4" s="299"/>
      <c r="GP4" s="299"/>
      <c r="GQ4" s="299"/>
      <c r="GR4" s="299"/>
      <c r="GS4" s="299"/>
    </row>
    <row r="5" spans="1:201" customFormat="1" ht="20.100000000000001" customHeight="1">
      <c r="A5" s="402" t="s">
        <v>1392</v>
      </c>
      <c r="B5" s="216">
        <f>SUM(B6:B11)</f>
        <v>1010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299"/>
      <c r="EM5" s="299"/>
      <c r="EN5" s="299"/>
      <c r="EO5" s="299"/>
      <c r="EP5" s="299"/>
      <c r="EQ5" s="299"/>
      <c r="ER5" s="299"/>
      <c r="ES5" s="299"/>
      <c r="ET5" s="299"/>
      <c r="EU5" s="299"/>
      <c r="EV5" s="299"/>
      <c r="EW5" s="299"/>
      <c r="EX5" s="299"/>
      <c r="EY5" s="299"/>
      <c r="EZ5" s="299"/>
      <c r="FA5" s="299"/>
      <c r="FB5" s="299"/>
      <c r="FC5" s="299"/>
      <c r="FD5" s="299"/>
      <c r="FE5" s="299"/>
      <c r="FF5" s="299"/>
      <c r="FG5" s="299"/>
      <c r="FH5" s="299"/>
      <c r="FI5" s="299"/>
      <c r="FJ5" s="299"/>
      <c r="FK5" s="299"/>
      <c r="FL5" s="299"/>
      <c r="FM5" s="299"/>
      <c r="FN5" s="299"/>
      <c r="FO5" s="299"/>
      <c r="FP5" s="299"/>
      <c r="FQ5" s="299"/>
      <c r="FR5" s="299"/>
      <c r="FS5" s="299"/>
      <c r="FT5" s="299"/>
      <c r="FU5" s="299"/>
      <c r="FV5" s="299"/>
      <c r="FW5" s="299"/>
      <c r="FX5" s="299"/>
      <c r="FY5" s="299"/>
      <c r="FZ5" s="299"/>
      <c r="GA5" s="299"/>
      <c r="GB5" s="299"/>
      <c r="GC5" s="299"/>
      <c r="GD5" s="299"/>
      <c r="GE5" s="299"/>
      <c r="GF5" s="299"/>
      <c r="GG5" s="299"/>
      <c r="GH5" s="299"/>
      <c r="GI5" s="299"/>
      <c r="GJ5" s="299"/>
      <c r="GK5" s="299"/>
      <c r="GL5" s="299"/>
      <c r="GM5" s="299"/>
      <c r="GN5" s="299"/>
      <c r="GO5" s="299"/>
      <c r="GP5" s="299"/>
      <c r="GQ5" s="299"/>
      <c r="GR5" s="299"/>
      <c r="GS5" s="299"/>
    </row>
    <row r="6" spans="1:201" customFormat="1" ht="20.100000000000001" customHeight="1">
      <c r="A6" s="403" t="s">
        <v>1393</v>
      </c>
      <c r="B6" s="220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299"/>
      <c r="EM6" s="299"/>
      <c r="EN6" s="299"/>
      <c r="EO6" s="299"/>
      <c r="EP6" s="299"/>
      <c r="EQ6" s="299"/>
      <c r="ER6" s="299"/>
      <c r="ES6" s="299"/>
      <c r="ET6" s="299"/>
      <c r="EU6" s="299"/>
      <c r="EV6" s="299"/>
      <c r="EW6" s="299"/>
      <c r="EX6" s="299"/>
      <c r="EY6" s="299"/>
      <c r="EZ6" s="299"/>
      <c r="FA6" s="299"/>
      <c r="FB6" s="299"/>
      <c r="FC6" s="299"/>
      <c r="FD6" s="299"/>
      <c r="FE6" s="299"/>
      <c r="FF6" s="299"/>
      <c r="FG6" s="299"/>
      <c r="FH6" s="299"/>
      <c r="FI6" s="299"/>
      <c r="FJ6" s="299"/>
      <c r="FK6" s="299"/>
      <c r="FL6" s="299"/>
      <c r="FM6" s="299"/>
      <c r="FN6" s="299"/>
      <c r="FO6" s="299"/>
      <c r="FP6" s="299"/>
      <c r="FQ6" s="299"/>
      <c r="FR6" s="299"/>
      <c r="FS6" s="299"/>
      <c r="FT6" s="299"/>
      <c r="FU6" s="299"/>
      <c r="FV6" s="299"/>
      <c r="FW6" s="299"/>
      <c r="FX6" s="299"/>
      <c r="FY6" s="299"/>
      <c r="FZ6" s="299"/>
      <c r="GA6" s="299"/>
      <c r="GB6" s="299"/>
      <c r="GC6" s="299"/>
      <c r="GD6" s="299"/>
      <c r="GE6" s="299"/>
      <c r="GF6" s="299"/>
      <c r="GG6" s="299"/>
      <c r="GH6" s="299"/>
      <c r="GI6" s="299"/>
      <c r="GJ6" s="299"/>
      <c r="GK6" s="299"/>
      <c r="GL6" s="299"/>
      <c r="GM6" s="299"/>
      <c r="GN6" s="299"/>
      <c r="GO6" s="299"/>
      <c r="GP6" s="299"/>
      <c r="GQ6" s="299"/>
      <c r="GR6" s="299"/>
      <c r="GS6" s="299"/>
    </row>
    <row r="7" spans="1:201" customFormat="1" ht="20.100000000000001" customHeight="1">
      <c r="A7" s="403" t="s">
        <v>1394</v>
      </c>
      <c r="B7" s="220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  <c r="EI7" s="299"/>
      <c r="EJ7" s="299"/>
      <c r="EK7" s="299"/>
      <c r="EL7" s="299"/>
      <c r="EM7" s="299"/>
      <c r="EN7" s="299"/>
      <c r="EO7" s="299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299"/>
      <c r="FL7" s="299"/>
      <c r="FM7" s="299"/>
      <c r="FN7" s="299"/>
      <c r="FO7" s="299"/>
      <c r="FP7" s="299"/>
      <c r="FQ7" s="299"/>
      <c r="FR7" s="299"/>
      <c r="FS7" s="299"/>
      <c r="FT7" s="299"/>
      <c r="FU7" s="299"/>
      <c r="FV7" s="299"/>
      <c r="FW7" s="299"/>
      <c r="FX7" s="299"/>
      <c r="FY7" s="299"/>
      <c r="FZ7" s="299"/>
      <c r="GA7" s="299"/>
      <c r="GB7" s="299"/>
      <c r="GC7" s="299"/>
      <c r="GD7" s="299"/>
      <c r="GE7" s="299"/>
      <c r="GF7" s="299"/>
      <c r="GG7" s="299"/>
      <c r="GH7" s="299"/>
      <c r="GI7" s="299"/>
      <c r="GJ7" s="299"/>
      <c r="GK7" s="299"/>
      <c r="GL7" s="299"/>
      <c r="GM7" s="299"/>
      <c r="GN7" s="299"/>
      <c r="GO7" s="299"/>
      <c r="GP7" s="299"/>
      <c r="GQ7" s="299"/>
      <c r="GR7" s="299"/>
      <c r="GS7" s="299"/>
    </row>
    <row r="8" spans="1:201" customFormat="1" ht="20.100000000000001" customHeight="1">
      <c r="A8" s="403" t="s">
        <v>1395</v>
      </c>
      <c r="B8" s="220">
        <v>227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299"/>
      <c r="FL8" s="299"/>
      <c r="FM8" s="299"/>
      <c r="FN8" s="299"/>
      <c r="FO8" s="299"/>
      <c r="FP8" s="299"/>
      <c r="FQ8" s="299"/>
      <c r="FR8" s="299"/>
      <c r="FS8" s="299"/>
      <c r="FT8" s="299"/>
      <c r="FU8" s="299"/>
      <c r="FV8" s="299"/>
      <c r="FW8" s="299"/>
      <c r="FX8" s="299"/>
      <c r="FY8" s="299"/>
      <c r="FZ8" s="299"/>
      <c r="GA8" s="299"/>
      <c r="GB8" s="299"/>
      <c r="GC8" s="299"/>
      <c r="GD8" s="299"/>
      <c r="GE8" s="299"/>
      <c r="GF8" s="299"/>
      <c r="GG8" s="299"/>
      <c r="GH8" s="299"/>
      <c r="GI8" s="299"/>
      <c r="GJ8" s="299"/>
      <c r="GK8" s="299"/>
      <c r="GL8" s="299"/>
      <c r="GM8" s="299"/>
      <c r="GN8" s="299"/>
      <c r="GO8" s="299"/>
      <c r="GP8" s="299"/>
      <c r="GQ8" s="299"/>
      <c r="GR8" s="299"/>
      <c r="GS8" s="299"/>
    </row>
    <row r="9" spans="1:201" customFormat="1" ht="20.100000000000001" customHeight="1">
      <c r="A9" s="403" t="s">
        <v>1396</v>
      </c>
      <c r="B9" s="220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299"/>
      <c r="EG9" s="299"/>
      <c r="EH9" s="299"/>
      <c r="EI9" s="299"/>
      <c r="EJ9" s="299"/>
      <c r="EK9" s="299"/>
      <c r="EL9" s="299"/>
      <c r="EM9" s="299"/>
      <c r="EN9" s="299"/>
      <c r="EO9" s="299"/>
      <c r="EP9" s="299"/>
      <c r="EQ9" s="299"/>
      <c r="ER9" s="299"/>
      <c r="ES9" s="299"/>
      <c r="ET9" s="299"/>
      <c r="EU9" s="299"/>
      <c r="EV9" s="299"/>
      <c r="EW9" s="299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299"/>
      <c r="FL9" s="299"/>
      <c r="FM9" s="299"/>
      <c r="FN9" s="299"/>
      <c r="FO9" s="299"/>
      <c r="FP9" s="299"/>
      <c r="FQ9" s="299"/>
      <c r="FR9" s="299"/>
      <c r="FS9" s="299"/>
      <c r="FT9" s="299"/>
      <c r="FU9" s="299"/>
      <c r="FV9" s="299"/>
      <c r="FW9" s="299"/>
      <c r="FX9" s="299"/>
      <c r="FY9" s="299"/>
      <c r="FZ9" s="299"/>
      <c r="GA9" s="299"/>
      <c r="GB9" s="299"/>
      <c r="GC9" s="299"/>
      <c r="GD9" s="299"/>
      <c r="GE9" s="299"/>
      <c r="GF9" s="299"/>
      <c r="GG9" s="299"/>
      <c r="GH9" s="299"/>
      <c r="GI9" s="299"/>
      <c r="GJ9" s="299"/>
      <c r="GK9" s="299"/>
      <c r="GL9" s="299"/>
      <c r="GM9" s="299"/>
      <c r="GN9" s="299"/>
      <c r="GO9" s="299"/>
      <c r="GP9" s="299"/>
      <c r="GQ9" s="299"/>
      <c r="GR9" s="299"/>
      <c r="GS9" s="299"/>
    </row>
    <row r="10" spans="1:201" customFormat="1" ht="20.100000000000001" customHeight="1">
      <c r="A10" s="403" t="s">
        <v>1397</v>
      </c>
      <c r="B10" s="220">
        <v>791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  <c r="ES10" s="29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299"/>
      <c r="FK10" s="299"/>
      <c r="FL10" s="299"/>
      <c r="FM10" s="299"/>
      <c r="FN10" s="299"/>
      <c r="FO10" s="299"/>
      <c r="FP10" s="299"/>
      <c r="FQ10" s="299"/>
      <c r="FR10" s="299"/>
      <c r="FS10" s="299"/>
      <c r="FT10" s="299"/>
      <c r="FU10" s="299"/>
      <c r="FV10" s="299"/>
      <c r="FW10" s="299"/>
      <c r="FX10" s="299"/>
      <c r="FY10" s="299"/>
      <c r="FZ10" s="299"/>
      <c r="GA10" s="299"/>
      <c r="GB10" s="299"/>
      <c r="GC10" s="299"/>
      <c r="GD10" s="299"/>
      <c r="GE10" s="299"/>
      <c r="GF10" s="299"/>
      <c r="GG10" s="299"/>
      <c r="GH10" s="299"/>
      <c r="GI10" s="299"/>
      <c r="GJ10" s="299"/>
      <c r="GK10" s="299"/>
      <c r="GL10" s="299"/>
      <c r="GM10" s="299"/>
      <c r="GN10" s="299"/>
      <c r="GO10" s="299"/>
      <c r="GP10" s="299"/>
      <c r="GQ10" s="299"/>
      <c r="GR10" s="299"/>
      <c r="GS10" s="299"/>
    </row>
    <row r="11" spans="1:201" customFormat="1" ht="20.100000000000001" customHeight="1">
      <c r="A11" s="403" t="s">
        <v>1398</v>
      </c>
      <c r="B11" s="220">
        <v>-8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  <c r="EI11" s="299"/>
      <c r="EJ11" s="299"/>
      <c r="EK11" s="299"/>
      <c r="EL11" s="299"/>
      <c r="EM11" s="299"/>
      <c r="EN11" s="299"/>
      <c r="EO11" s="299"/>
      <c r="EP11" s="299"/>
      <c r="EQ11" s="299"/>
      <c r="ER11" s="299"/>
      <c r="ES11" s="299"/>
      <c r="ET11" s="299"/>
      <c r="EU11" s="299"/>
      <c r="EV11" s="299"/>
      <c r="EW11" s="299"/>
      <c r="EX11" s="299"/>
      <c r="EY11" s="299"/>
      <c r="EZ11" s="299"/>
      <c r="FA11" s="299"/>
      <c r="FB11" s="299"/>
      <c r="FC11" s="299"/>
      <c r="FD11" s="299"/>
      <c r="FE11" s="299"/>
      <c r="FF11" s="299"/>
      <c r="FG11" s="299"/>
      <c r="FH11" s="299"/>
      <c r="FI11" s="299"/>
      <c r="FJ11" s="299"/>
      <c r="FK11" s="299"/>
      <c r="FL11" s="299"/>
      <c r="FM11" s="299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299"/>
      <c r="GD11" s="299"/>
      <c r="GE11" s="299"/>
      <c r="GF11" s="299"/>
      <c r="GG11" s="299"/>
      <c r="GH11" s="299"/>
      <c r="GI11" s="299"/>
      <c r="GJ11" s="299"/>
      <c r="GK11" s="299"/>
      <c r="GL11" s="299"/>
      <c r="GM11" s="299"/>
      <c r="GN11" s="299"/>
      <c r="GO11" s="299"/>
      <c r="GP11" s="299"/>
      <c r="GQ11" s="299"/>
      <c r="GR11" s="299"/>
      <c r="GS11" s="299"/>
    </row>
    <row r="12" spans="1:201" customFormat="1" ht="20.100000000000001" customHeight="1">
      <c r="A12" s="404" t="s">
        <v>1399</v>
      </c>
      <c r="B12" s="216">
        <f>SUM(B13:B47)</f>
        <v>25678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  <c r="ES12" s="299"/>
      <c r="ET12" s="299"/>
      <c r="EU12" s="299"/>
      <c r="EV12" s="299"/>
      <c r="EW12" s="299"/>
      <c r="EX12" s="299"/>
      <c r="EY12" s="299"/>
      <c r="EZ12" s="299"/>
      <c r="FA12" s="299"/>
      <c r="FB12" s="299"/>
      <c r="FC12" s="299"/>
      <c r="FD12" s="299"/>
      <c r="FE12" s="299"/>
      <c r="FF12" s="299"/>
      <c r="FG12" s="299"/>
      <c r="FH12" s="299"/>
      <c r="FI12" s="299"/>
      <c r="FJ12" s="299"/>
      <c r="FK12" s="299"/>
      <c r="FL12" s="299"/>
      <c r="FM12" s="299"/>
      <c r="FN12" s="299"/>
      <c r="FO12" s="299"/>
      <c r="FP12" s="299"/>
      <c r="FQ12" s="299"/>
      <c r="FR12" s="299"/>
      <c r="FS12" s="299"/>
      <c r="FT12" s="299"/>
      <c r="FU12" s="299"/>
      <c r="FV12" s="299"/>
      <c r="FW12" s="299"/>
      <c r="FX12" s="299"/>
      <c r="FY12" s="299"/>
      <c r="FZ12" s="299"/>
      <c r="GA12" s="299"/>
      <c r="GB12" s="299"/>
      <c r="GC12" s="299"/>
      <c r="GD12" s="299"/>
      <c r="GE12" s="299"/>
      <c r="GF12" s="299"/>
      <c r="GG12" s="299"/>
      <c r="GH12" s="299"/>
      <c r="GI12" s="299"/>
      <c r="GJ12" s="299"/>
      <c r="GK12" s="299"/>
      <c r="GL12" s="299"/>
      <c r="GM12" s="299"/>
      <c r="GN12" s="299"/>
      <c r="GO12" s="299"/>
      <c r="GP12" s="299"/>
      <c r="GQ12" s="299"/>
      <c r="GR12" s="299"/>
      <c r="GS12" s="299"/>
    </row>
    <row r="13" spans="1:201" customFormat="1" ht="20.100000000000001" customHeight="1">
      <c r="A13" s="405" t="s">
        <v>1400</v>
      </c>
      <c r="B13" s="220">
        <v>1059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299"/>
      <c r="GC13" s="299"/>
      <c r="GD13" s="299"/>
      <c r="GE13" s="299"/>
      <c r="GF13" s="299"/>
      <c r="GG13" s="299"/>
      <c r="GH13" s="299"/>
      <c r="GI13" s="299"/>
      <c r="GJ13" s="299"/>
      <c r="GK13" s="299"/>
      <c r="GL13" s="299"/>
      <c r="GM13" s="299"/>
      <c r="GN13" s="299"/>
      <c r="GO13" s="299"/>
      <c r="GP13" s="299"/>
      <c r="GQ13" s="299"/>
      <c r="GR13" s="299"/>
      <c r="GS13" s="299"/>
    </row>
    <row r="14" spans="1:201" customFormat="1" ht="20.100000000000001" customHeight="1">
      <c r="A14" s="406" t="s">
        <v>1401</v>
      </c>
      <c r="B14" s="220">
        <v>10110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299"/>
      <c r="EL14" s="299"/>
      <c r="EM14" s="299"/>
      <c r="EN14" s="299"/>
      <c r="EO14" s="299"/>
      <c r="EP14" s="299"/>
      <c r="EQ14" s="299"/>
      <c r="ER14" s="299"/>
      <c r="ES14" s="29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  <c r="FF14" s="299"/>
      <c r="FG14" s="299"/>
      <c r="FH14" s="299"/>
      <c r="FI14" s="299"/>
      <c r="FJ14" s="299"/>
      <c r="FK14" s="299"/>
      <c r="FL14" s="299"/>
      <c r="FM14" s="299"/>
      <c r="FN14" s="299"/>
      <c r="FO14" s="299"/>
      <c r="FP14" s="299"/>
      <c r="FQ14" s="299"/>
      <c r="FR14" s="299"/>
      <c r="FS14" s="299"/>
      <c r="FT14" s="299"/>
      <c r="FU14" s="299"/>
      <c r="FV14" s="299"/>
      <c r="FW14" s="299"/>
      <c r="FX14" s="299"/>
      <c r="FY14" s="299"/>
      <c r="FZ14" s="299"/>
      <c r="GA14" s="299"/>
      <c r="GB14" s="299"/>
      <c r="GC14" s="299"/>
      <c r="GD14" s="299"/>
      <c r="GE14" s="299"/>
      <c r="GF14" s="299"/>
      <c r="GG14" s="299"/>
      <c r="GH14" s="299"/>
      <c r="GI14" s="299"/>
      <c r="GJ14" s="299"/>
      <c r="GK14" s="299"/>
      <c r="GL14" s="299"/>
      <c r="GM14" s="299"/>
      <c r="GN14" s="299"/>
      <c r="GO14" s="299"/>
      <c r="GP14" s="299"/>
      <c r="GQ14" s="299"/>
      <c r="GR14" s="299"/>
      <c r="GS14" s="299"/>
    </row>
    <row r="15" spans="1:201" customFormat="1" ht="20.100000000000001" customHeight="1">
      <c r="A15" s="407" t="s">
        <v>1402</v>
      </c>
      <c r="B15" s="220">
        <v>2544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299"/>
      <c r="ET15" s="299"/>
      <c r="EU15" s="299"/>
      <c r="EV15" s="299"/>
      <c r="EW15" s="299"/>
      <c r="EX15" s="299"/>
      <c r="EY15" s="299"/>
      <c r="EZ15" s="299"/>
      <c r="FA15" s="299"/>
      <c r="FB15" s="299"/>
      <c r="FC15" s="299"/>
      <c r="FD15" s="299"/>
      <c r="FE15" s="299"/>
      <c r="FF15" s="299"/>
      <c r="FG15" s="299"/>
      <c r="FH15" s="299"/>
      <c r="FI15" s="299"/>
      <c r="FJ15" s="299"/>
      <c r="FK15" s="299"/>
      <c r="FL15" s="299"/>
      <c r="FM15" s="299"/>
      <c r="FN15" s="299"/>
      <c r="FO15" s="299"/>
      <c r="FP15" s="299"/>
      <c r="FQ15" s="299"/>
      <c r="FR15" s="299"/>
      <c r="FS15" s="299"/>
      <c r="FT15" s="299"/>
      <c r="FU15" s="299"/>
      <c r="FV15" s="299"/>
      <c r="FW15" s="299"/>
      <c r="FX15" s="299"/>
      <c r="FY15" s="299"/>
      <c r="FZ15" s="299"/>
      <c r="GA15" s="299"/>
      <c r="GB15" s="299"/>
      <c r="GC15" s="299"/>
      <c r="GD15" s="299"/>
      <c r="GE15" s="299"/>
      <c r="GF15" s="299"/>
      <c r="GG15" s="299"/>
      <c r="GH15" s="299"/>
      <c r="GI15" s="299"/>
      <c r="GJ15" s="299"/>
      <c r="GK15" s="299"/>
      <c r="GL15" s="299"/>
      <c r="GM15" s="299"/>
      <c r="GN15" s="299"/>
      <c r="GO15" s="299"/>
      <c r="GP15" s="299"/>
      <c r="GQ15" s="299"/>
      <c r="GR15" s="299"/>
      <c r="GS15" s="299"/>
    </row>
    <row r="16" spans="1:201" customFormat="1" ht="20.100000000000001" customHeight="1">
      <c r="A16" s="408" t="s">
        <v>1403</v>
      </c>
      <c r="B16" s="220">
        <v>5364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299"/>
      <c r="ET16" s="299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9"/>
      <c r="FF16" s="299"/>
      <c r="FG16" s="299"/>
      <c r="FH16" s="299"/>
      <c r="FI16" s="299"/>
      <c r="FJ16" s="299"/>
      <c r="FK16" s="299"/>
      <c r="FL16" s="299"/>
      <c r="FM16" s="299"/>
      <c r="FN16" s="299"/>
      <c r="FO16" s="299"/>
      <c r="FP16" s="299"/>
      <c r="FQ16" s="299"/>
      <c r="FR16" s="299"/>
      <c r="FS16" s="299"/>
      <c r="FT16" s="299"/>
      <c r="FU16" s="299"/>
      <c r="FV16" s="299"/>
      <c r="FW16" s="299"/>
      <c r="FX16" s="299"/>
      <c r="FY16" s="299"/>
      <c r="FZ16" s="299"/>
      <c r="GA16" s="299"/>
      <c r="GB16" s="299"/>
      <c r="GC16" s="299"/>
      <c r="GD16" s="299"/>
      <c r="GE16" s="299"/>
      <c r="GF16" s="299"/>
      <c r="GG16" s="299"/>
      <c r="GH16" s="299"/>
      <c r="GI16" s="299"/>
      <c r="GJ16" s="299"/>
      <c r="GK16" s="299"/>
      <c r="GL16" s="299"/>
      <c r="GM16" s="299"/>
      <c r="GN16" s="299"/>
      <c r="GO16" s="299"/>
      <c r="GP16" s="299"/>
      <c r="GQ16" s="299"/>
      <c r="GR16" s="299"/>
      <c r="GS16" s="299"/>
    </row>
    <row r="17" spans="1:201" customFormat="1" ht="20.100000000000001" customHeight="1">
      <c r="A17" s="408" t="s">
        <v>1404</v>
      </c>
      <c r="B17" s="220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299"/>
      <c r="FH17" s="299"/>
      <c r="FI17" s="299"/>
      <c r="FJ17" s="299"/>
      <c r="FK17" s="299"/>
      <c r="FL17" s="299"/>
      <c r="FM17" s="299"/>
      <c r="FN17" s="299"/>
      <c r="FO17" s="299"/>
      <c r="FP17" s="299"/>
      <c r="FQ17" s="299"/>
      <c r="FR17" s="299"/>
      <c r="FS17" s="299"/>
      <c r="FT17" s="299"/>
      <c r="FU17" s="299"/>
      <c r="FV17" s="299"/>
      <c r="FW17" s="299"/>
      <c r="FX17" s="299"/>
      <c r="FY17" s="299"/>
      <c r="FZ17" s="299"/>
      <c r="GA17" s="299"/>
      <c r="GB17" s="299"/>
      <c r="GC17" s="299"/>
      <c r="GD17" s="299"/>
      <c r="GE17" s="299"/>
      <c r="GF17" s="299"/>
      <c r="GG17" s="299"/>
      <c r="GH17" s="299"/>
      <c r="GI17" s="299"/>
      <c r="GJ17" s="299"/>
      <c r="GK17" s="299"/>
      <c r="GL17" s="299"/>
      <c r="GM17" s="299"/>
      <c r="GN17" s="299"/>
      <c r="GO17" s="299"/>
      <c r="GP17" s="299"/>
      <c r="GQ17" s="299"/>
      <c r="GR17" s="299"/>
      <c r="GS17" s="299"/>
    </row>
    <row r="18" spans="1:201" customFormat="1" ht="20.100000000000001" customHeight="1">
      <c r="A18" s="276" t="s">
        <v>1405</v>
      </c>
      <c r="B18" s="220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299"/>
      <c r="FH18" s="299"/>
      <c r="FI18" s="299"/>
      <c r="FJ18" s="299"/>
      <c r="FK18" s="299"/>
      <c r="FL18" s="299"/>
      <c r="FM18" s="299"/>
      <c r="FN18" s="299"/>
      <c r="FO18" s="299"/>
      <c r="FP18" s="299"/>
      <c r="FQ18" s="299"/>
      <c r="FR18" s="299"/>
      <c r="FS18" s="299"/>
      <c r="FT18" s="299"/>
      <c r="FU18" s="299"/>
      <c r="FV18" s="299"/>
      <c r="FW18" s="299"/>
      <c r="FX18" s="299"/>
      <c r="FY18" s="299"/>
      <c r="FZ18" s="299"/>
      <c r="GA18" s="299"/>
      <c r="GB18" s="299"/>
      <c r="GC18" s="299"/>
      <c r="GD18" s="299"/>
      <c r="GE18" s="299"/>
      <c r="GF18" s="299"/>
      <c r="GG18" s="299"/>
      <c r="GH18" s="299"/>
      <c r="GI18" s="299"/>
      <c r="GJ18" s="299"/>
      <c r="GK18" s="299"/>
      <c r="GL18" s="299"/>
      <c r="GM18" s="299"/>
      <c r="GN18" s="299"/>
      <c r="GO18" s="299"/>
      <c r="GP18" s="299"/>
      <c r="GQ18" s="299"/>
      <c r="GR18" s="299"/>
      <c r="GS18" s="299"/>
    </row>
    <row r="19" spans="1:201" customFormat="1" ht="20.100000000000001" customHeight="1">
      <c r="A19" s="276" t="s">
        <v>1406</v>
      </c>
      <c r="B19" s="220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299"/>
      <c r="FF19" s="299"/>
      <c r="FG19" s="299"/>
      <c r="FH19" s="299"/>
      <c r="FI19" s="299"/>
      <c r="FJ19" s="299"/>
      <c r="FK19" s="299"/>
      <c r="FL19" s="299"/>
      <c r="FM19" s="299"/>
      <c r="FN19" s="299"/>
      <c r="FO19" s="299"/>
      <c r="FP19" s="299"/>
      <c r="FQ19" s="299"/>
      <c r="FR19" s="299"/>
      <c r="FS19" s="299"/>
      <c r="FT19" s="299"/>
      <c r="FU19" s="299"/>
      <c r="FV19" s="299"/>
      <c r="FW19" s="299"/>
      <c r="FX19" s="299"/>
      <c r="FY19" s="299"/>
      <c r="FZ19" s="299"/>
      <c r="GA19" s="299"/>
      <c r="GB19" s="299"/>
      <c r="GC19" s="299"/>
      <c r="GD19" s="299"/>
      <c r="GE19" s="299"/>
      <c r="GF19" s="299"/>
      <c r="GG19" s="299"/>
      <c r="GH19" s="299"/>
      <c r="GI19" s="299"/>
      <c r="GJ19" s="299"/>
      <c r="GK19" s="299"/>
      <c r="GL19" s="299"/>
      <c r="GM19" s="299"/>
      <c r="GN19" s="299"/>
      <c r="GO19" s="299"/>
      <c r="GP19" s="299"/>
      <c r="GQ19" s="299"/>
      <c r="GR19" s="299"/>
      <c r="GS19" s="299"/>
    </row>
    <row r="20" spans="1:201" customFormat="1" ht="20.100000000000001" customHeight="1">
      <c r="A20" s="276" t="s">
        <v>1407</v>
      </c>
      <c r="B20" s="220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299"/>
      <c r="FF20" s="299"/>
      <c r="FG20" s="299"/>
      <c r="FH20" s="299"/>
      <c r="FI20" s="299"/>
      <c r="FJ20" s="299"/>
      <c r="FK20" s="299"/>
      <c r="FL20" s="299"/>
      <c r="FM20" s="299"/>
      <c r="FN20" s="299"/>
      <c r="FO20" s="299"/>
      <c r="FP20" s="299"/>
      <c r="FQ20" s="299"/>
      <c r="FR20" s="299"/>
      <c r="FS20" s="299"/>
      <c r="FT20" s="299"/>
      <c r="FU20" s="299"/>
      <c r="FV20" s="299"/>
      <c r="FW20" s="299"/>
      <c r="FX20" s="299"/>
      <c r="FY20" s="299"/>
      <c r="FZ20" s="299"/>
      <c r="GA20" s="299"/>
      <c r="GB20" s="299"/>
      <c r="GC20" s="299"/>
      <c r="GD20" s="299"/>
      <c r="GE20" s="299"/>
      <c r="GF20" s="299"/>
      <c r="GG20" s="299"/>
      <c r="GH20" s="299"/>
      <c r="GI20" s="299"/>
      <c r="GJ20" s="299"/>
      <c r="GK20" s="299"/>
      <c r="GL20" s="299"/>
      <c r="GM20" s="299"/>
      <c r="GN20" s="299"/>
      <c r="GO20" s="299"/>
      <c r="GP20" s="299"/>
      <c r="GQ20" s="299"/>
      <c r="GR20" s="299"/>
      <c r="GS20" s="299"/>
    </row>
    <row r="21" spans="1:201" customFormat="1" ht="20.100000000000001" customHeight="1">
      <c r="A21" s="276" t="s">
        <v>1408</v>
      </c>
      <c r="B21" s="220">
        <v>2165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  <c r="EI21" s="299"/>
      <c r="EJ21" s="299"/>
      <c r="EK21" s="299"/>
      <c r="EL21" s="299"/>
      <c r="EM21" s="299"/>
      <c r="EN21" s="299"/>
      <c r="EO21" s="299"/>
      <c r="EP21" s="299"/>
      <c r="EQ21" s="299"/>
      <c r="ER21" s="299"/>
      <c r="ES21" s="299"/>
      <c r="ET21" s="299"/>
      <c r="EU21" s="299"/>
      <c r="EV21" s="299"/>
      <c r="EW21" s="299"/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  <c r="FK21" s="299"/>
      <c r="FL21" s="299"/>
      <c r="FM21" s="299"/>
      <c r="FN21" s="299"/>
      <c r="FO21" s="299"/>
      <c r="FP21" s="299"/>
      <c r="FQ21" s="299"/>
      <c r="FR21" s="299"/>
      <c r="FS21" s="299"/>
      <c r="FT21" s="299"/>
      <c r="FU21" s="299"/>
      <c r="FV21" s="299"/>
      <c r="FW21" s="299"/>
      <c r="FX21" s="299"/>
      <c r="FY21" s="299"/>
      <c r="FZ21" s="299"/>
      <c r="GA21" s="299"/>
      <c r="GB21" s="299"/>
      <c r="GC21" s="299"/>
      <c r="GD21" s="299"/>
      <c r="GE21" s="299"/>
      <c r="GF21" s="299"/>
      <c r="GG21" s="299"/>
      <c r="GH21" s="299"/>
      <c r="GI21" s="299"/>
      <c r="GJ21" s="299"/>
      <c r="GK21" s="299"/>
      <c r="GL21" s="299"/>
      <c r="GM21" s="299"/>
      <c r="GN21" s="299"/>
      <c r="GO21" s="299"/>
      <c r="GP21" s="299"/>
      <c r="GQ21" s="299"/>
      <c r="GR21" s="299"/>
      <c r="GS21" s="299"/>
    </row>
    <row r="22" spans="1:201" customFormat="1" ht="20.100000000000001" customHeight="1">
      <c r="A22" s="408" t="s">
        <v>1409</v>
      </c>
      <c r="B22" s="220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  <c r="ES22" s="299"/>
      <c r="ET22" s="299"/>
      <c r="EU22" s="299"/>
      <c r="EV22" s="299"/>
      <c r="EW22" s="299"/>
      <c r="EX22" s="299"/>
      <c r="EY22" s="299"/>
      <c r="EZ22" s="299"/>
      <c r="FA22" s="299"/>
      <c r="FB22" s="299"/>
      <c r="FC22" s="299"/>
      <c r="FD22" s="299"/>
      <c r="FE22" s="299"/>
      <c r="FF22" s="299"/>
      <c r="FG22" s="299"/>
      <c r="FH22" s="299"/>
      <c r="FI22" s="299"/>
      <c r="FJ22" s="299"/>
      <c r="FK22" s="299"/>
      <c r="FL22" s="299"/>
      <c r="FM22" s="299"/>
      <c r="FN22" s="299"/>
      <c r="FO22" s="299"/>
      <c r="FP22" s="299"/>
      <c r="FQ22" s="299"/>
      <c r="FR22" s="299"/>
      <c r="FS22" s="299"/>
      <c r="FT22" s="299"/>
      <c r="FU22" s="299"/>
      <c r="FV22" s="299"/>
      <c r="FW22" s="299"/>
      <c r="FX22" s="299"/>
      <c r="FY22" s="299"/>
      <c r="FZ22" s="299"/>
      <c r="GA22" s="299"/>
      <c r="GB22" s="299"/>
      <c r="GC22" s="299"/>
      <c r="GD22" s="299"/>
      <c r="GE22" s="299"/>
      <c r="GF22" s="299"/>
      <c r="GG22" s="299"/>
      <c r="GH22" s="299"/>
      <c r="GI22" s="299"/>
      <c r="GJ22" s="299"/>
      <c r="GK22" s="299"/>
      <c r="GL22" s="299"/>
      <c r="GM22" s="299"/>
      <c r="GN22" s="299"/>
      <c r="GO22" s="299"/>
      <c r="GP22" s="299"/>
      <c r="GQ22" s="299"/>
      <c r="GR22" s="299"/>
      <c r="GS22" s="299"/>
    </row>
    <row r="23" spans="1:201" customFormat="1" ht="20.100000000000001" customHeight="1">
      <c r="A23" s="408" t="s">
        <v>1410</v>
      </c>
      <c r="B23" s="220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299"/>
      <c r="DX23" s="299"/>
      <c r="DY23" s="299"/>
      <c r="DZ23" s="299"/>
      <c r="EA23" s="299"/>
      <c r="EB23" s="299"/>
      <c r="EC23" s="299"/>
      <c r="ED23" s="299"/>
      <c r="EE23" s="299"/>
      <c r="EF23" s="299"/>
      <c r="EG23" s="299"/>
      <c r="EH23" s="299"/>
      <c r="EI23" s="299"/>
      <c r="EJ23" s="299"/>
      <c r="EK23" s="299"/>
      <c r="EL23" s="299"/>
      <c r="EM23" s="299"/>
      <c r="EN23" s="299"/>
      <c r="EO23" s="299"/>
      <c r="EP23" s="299"/>
      <c r="EQ23" s="299"/>
      <c r="ER23" s="299"/>
      <c r="ES23" s="299"/>
      <c r="ET23" s="299"/>
      <c r="EU23" s="299"/>
      <c r="EV23" s="299"/>
      <c r="EW23" s="299"/>
      <c r="EX23" s="299"/>
      <c r="EY23" s="299"/>
      <c r="EZ23" s="299"/>
      <c r="FA23" s="299"/>
      <c r="FB23" s="299"/>
      <c r="FC23" s="299"/>
      <c r="FD23" s="299"/>
      <c r="FE23" s="299"/>
      <c r="FF23" s="299"/>
      <c r="FG23" s="299"/>
      <c r="FH23" s="299"/>
      <c r="FI23" s="299"/>
      <c r="FJ23" s="299"/>
      <c r="FK23" s="299"/>
      <c r="FL23" s="299"/>
      <c r="FM23" s="299"/>
      <c r="FN23" s="299"/>
      <c r="FO23" s="299"/>
      <c r="FP23" s="299"/>
      <c r="FQ23" s="299"/>
      <c r="FR23" s="299"/>
      <c r="FS23" s="299"/>
      <c r="FT23" s="299"/>
      <c r="FU23" s="299"/>
      <c r="FV23" s="299"/>
      <c r="FW23" s="299"/>
      <c r="FX23" s="299"/>
      <c r="FY23" s="299"/>
      <c r="FZ23" s="299"/>
      <c r="GA23" s="299"/>
      <c r="GB23" s="299"/>
      <c r="GC23" s="299"/>
      <c r="GD23" s="299"/>
      <c r="GE23" s="299"/>
      <c r="GF23" s="299"/>
      <c r="GG23" s="299"/>
      <c r="GH23" s="299"/>
      <c r="GI23" s="299"/>
      <c r="GJ23" s="299"/>
      <c r="GK23" s="299"/>
      <c r="GL23" s="299"/>
      <c r="GM23" s="299"/>
      <c r="GN23" s="299"/>
      <c r="GO23" s="299"/>
      <c r="GP23" s="299"/>
      <c r="GQ23" s="299"/>
      <c r="GR23" s="299"/>
      <c r="GS23" s="299"/>
    </row>
    <row r="24" spans="1:201" customFormat="1" ht="20.100000000000001" customHeight="1">
      <c r="A24" s="276" t="s">
        <v>1411</v>
      </c>
      <c r="B24" s="220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299"/>
      <c r="EW24" s="299"/>
      <c r="EX24" s="299"/>
      <c r="EY24" s="299"/>
      <c r="EZ24" s="299"/>
      <c r="FA24" s="299"/>
      <c r="FB24" s="299"/>
      <c r="FC24" s="299"/>
      <c r="FD24" s="299"/>
      <c r="FE24" s="299"/>
      <c r="FF24" s="299"/>
      <c r="FG24" s="299"/>
      <c r="FH24" s="299"/>
      <c r="FI24" s="299"/>
      <c r="FJ24" s="299"/>
      <c r="FK24" s="299"/>
      <c r="FL24" s="299"/>
      <c r="FM24" s="299"/>
      <c r="FN24" s="299"/>
      <c r="FO24" s="299"/>
      <c r="FP24" s="299"/>
      <c r="FQ24" s="299"/>
      <c r="FR24" s="299"/>
      <c r="FS24" s="299"/>
      <c r="FT24" s="299"/>
      <c r="FU24" s="299"/>
      <c r="FV24" s="299"/>
      <c r="FW24" s="299"/>
      <c r="FX24" s="299"/>
      <c r="FY24" s="299"/>
      <c r="FZ24" s="299"/>
      <c r="GA24" s="299"/>
      <c r="GB24" s="299"/>
      <c r="GC24" s="299"/>
      <c r="GD24" s="299"/>
      <c r="GE24" s="299"/>
      <c r="GF24" s="299"/>
      <c r="GG24" s="299"/>
      <c r="GH24" s="299"/>
      <c r="GI24" s="299"/>
      <c r="GJ24" s="299"/>
      <c r="GK24" s="299"/>
      <c r="GL24" s="299"/>
      <c r="GM24" s="299"/>
      <c r="GN24" s="299"/>
      <c r="GO24" s="299"/>
      <c r="GP24" s="299"/>
      <c r="GQ24" s="299"/>
      <c r="GR24" s="299"/>
      <c r="GS24" s="299"/>
    </row>
    <row r="25" spans="1:201" customFormat="1" ht="20.100000000000001" customHeight="1">
      <c r="A25" s="276" t="s">
        <v>1412</v>
      </c>
      <c r="B25" s="220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/>
      <c r="EX25" s="299"/>
      <c r="EY25" s="299"/>
      <c r="EZ25" s="299"/>
      <c r="FA25" s="299"/>
      <c r="FB25" s="299"/>
      <c r="FC25" s="299"/>
      <c r="FD25" s="299"/>
      <c r="FE25" s="299"/>
      <c r="FF25" s="299"/>
      <c r="FG25" s="299"/>
      <c r="FH25" s="299"/>
      <c r="FI25" s="299"/>
      <c r="FJ25" s="299"/>
      <c r="FK25" s="299"/>
      <c r="FL25" s="299"/>
      <c r="FM25" s="299"/>
      <c r="FN25" s="299"/>
      <c r="FO25" s="299"/>
      <c r="FP25" s="299"/>
      <c r="FQ25" s="299"/>
      <c r="FR25" s="299"/>
      <c r="FS25" s="299"/>
      <c r="FT25" s="299"/>
      <c r="FU25" s="299"/>
      <c r="FV25" s="299"/>
      <c r="FW25" s="299"/>
      <c r="FX25" s="299"/>
      <c r="FY25" s="299"/>
      <c r="FZ25" s="299"/>
      <c r="GA25" s="299"/>
      <c r="GB25" s="299"/>
      <c r="GC25" s="299"/>
      <c r="GD25" s="299"/>
      <c r="GE25" s="299"/>
      <c r="GF25" s="299"/>
      <c r="GG25" s="299"/>
      <c r="GH25" s="299"/>
      <c r="GI25" s="299"/>
      <c r="GJ25" s="299"/>
      <c r="GK25" s="299"/>
      <c r="GL25" s="299"/>
      <c r="GM25" s="299"/>
      <c r="GN25" s="299"/>
      <c r="GO25" s="299"/>
      <c r="GP25" s="299"/>
      <c r="GQ25" s="299"/>
      <c r="GR25" s="299"/>
      <c r="GS25" s="299"/>
    </row>
    <row r="26" spans="1:201" customFormat="1" ht="20.100000000000001" customHeight="1">
      <c r="A26" s="276" t="s">
        <v>1413</v>
      </c>
      <c r="B26" s="220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299"/>
      <c r="FL26" s="299"/>
      <c r="FM26" s="299"/>
      <c r="FN26" s="299"/>
      <c r="FO26" s="299"/>
      <c r="FP26" s="299"/>
      <c r="FQ26" s="299"/>
      <c r="FR26" s="299"/>
      <c r="FS26" s="299"/>
      <c r="FT26" s="299"/>
      <c r="FU26" s="299"/>
      <c r="FV26" s="299"/>
      <c r="FW26" s="299"/>
      <c r="FX26" s="299"/>
      <c r="FY26" s="299"/>
      <c r="FZ26" s="299"/>
      <c r="GA26" s="299"/>
      <c r="GB26" s="299"/>
      <c r="GC26" s="299"/>
      <c r="GD26" s="299"/>
      <c r="GE26" s="299"/>
      <c r="GF26" s="299"/>
      <c r="GG26" s="299"/>
      <c r="GH26" s="299"/>
      <c r="GI26" s="299"/>
      <c r="GJ26" s="299"/>
      <c r="GK26" s="299"/>
      <c r="GL26" s="299"/>
      <c r="GM26" s="299"/>
      <c r="GN26" s="299"/>
      <c r="GO26" s="299"/>
      <c r="GP26" s="299"/>
      <c r="GQ26" s="299"/>
      <c r="GR26" s="299"/>
      <c r="GS26" s="299"/>
    </row>
    <row r="27" spans="1:201" customFormat="1" ht="20.100000000000001" customHeight="1">
      <c r="A27" s="276" t="s">
        <v>1414</v>
      </c>
      <c r="B27" s="220">
        <v>1340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299"/>
      <c r="FK27" s="299"/>
      <c r="FL27" s="299"/>
      <c r="FM27" s="299"/>
      <c r="FN27" s="299"/>
      <c r="FO27" s="299"/>
      <c r="FP27" s="299"/>
      <c r="FQ27" s="299"/>
      <c r="FR27" s="299"/>
      <c r="FS27" s="299"/>
      <c r="FT27" s="299"/>
      <c r="FU27" s="299"/>
      <c r="FV27" s="299"/>
      <c r="FW27" s="299"/>
      <c r="FX27" s="299"/>
      <c r="FY27" s="299"/>
      <c r="FZ27" s="299"/>
      <c r="GA27" s="299"/>
      <c r="GB27" s="299"/>
      <c r="GC27" s="299"/>
      <c r="GD27" s="299"/>
      <c r="GE27" s="299"/>
      <c r="GF27" s="299"/>
      <c r="GG27" s="299"/>
      <c r="GH27" s="299"/>
      <c r="GI27" s="299"/>
      <c r="GJ27" s="299"/>
      <c r="GK27" s="299"/>
      <c r="GL27" s="299"/>
      <c r="GM27" s="299"/>
      <c r="GN27" s="299"/>
      <c r="GO27" s="299"/>
      <c r="GP27" s="299"/>
      <c r="GQ27" s="299"/>
      <c r="GR27" s="299"/>
      <c r="GS27" s="299"/>
    </row>
    <row r="28" spans="1:201" customFormat="1" ht="20.100000000000001" customHeight="1">
      <c r="A28" s="276" t="s">
        <v>1415</v>
      </c>
      <c r="B28" s="220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299"/>
      <c r="FQ28" s="299"/>
      <c r="FR28" s="299"/>
      <c r="FS28" s="299"/>
      <c r="FT28" s="299"/>
      <c r="FU28" s="299"/>
      <c r="FV28" s="299"/>
      <c r="FW28" s="299"/>
      <c r="FX28" s="299"/>
      <c r="FY28" s="299"/>
      <c r="FZ28" s="299"/>
      <c r="GA28" s="299"/>
      <c r="GB28" s="299"/>
      <c r="GC28" s="299"/>
      <c r="GD28" s="299"/>
      <c r="GE28" s="299"/>
      <c r="GF28" s="299"/>
      <c r="GG28" s="299"/>
      <c r="GH28" s="299"/>
      <c r="GI28" s="299"/>
      <c r="GJ28" s="299"/>
      <c r="GK28" s="299"/>
      <c r="GL28" s="299"/>
      <c r="GM28" s="299"/>
      <c r="GN28" s="299"/>
      <c r="GO28" s="299"/>
      <c r="GP28" s="299"/>
      <c r="GQ28" s="299"/>
      <c r="GR28" s="299"/>
      <c r="GS28" s="299"/>
    </row>
    <row r="29" spans="1:201" customFormat="1" ht="19.7" customHeight="1">
      <c r="A29" s="276" t="s">
        <v>1416</v>
      </c>
      <c r="B29" s="220">
        <v>800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299"/>
      <c r="FL29" s="299"/>
      <c r="FM29" s="299"/>
      <c r="FN29" s="299"/>
      <c r="FO29" s="299"/>
      <c r="FP29" s="299"/>
      <c r="FQ29" s="299"/>
      <c r="FR29" s="299"/>
      <c r="FS29" s="299"/>
      <c r="FT29" s="299"/>
      <c r="FU29" s="299"/>
      <c r="FV29" s="299"/>
      <c r="FW29" s="299"/>
      <c r="FX29" s="299"/>
      <c r="FY29" s="299"/>
      <c r="FZ29" s="299"/>
      <c r="GA29" s="299"/>
      <c r="GB29" s="299"/>
      <c r="GC29" s="299"/>
      <c r="GD29" s="299"/>
      <c r="GE29" s="299"/>
      <c r="GF29" s="299"/>
      <c r="GG29" s="299"/>
      <c r="GH29" s="299"/>
      <c r="GI29" s="299"/>
      <c r="GJ29" s="299"/>
      <c r="GK29" s="299"/>
      <c r="GL29" s="299"/>
      <c r="GM29" s="299"/>
      <c r="GN29" s="299"/>
      <c r="GO29" s="299"/>
      <c r="GP29" s="299"/>
      <c r="GQ29" s="299"/>
      <c r="GR29" s="299"/>
      <c r="GS29" s="299"/>
    </row>
    <row r="30" spans="1:201" customFormat="1" ht="19.7" customHeight="1">
      <c r="A30" s="276" t="s">
        <v>1417</v>
      </c>
      <c r="B30" s="220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  <c r="ED30" s="299"/>
      <c r="EE30" s="299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299"/>
      <c r="ET30" s="299"/>
      <c r="EU30" s="299"/>
      <c r="EV30" s="299"/>
      <c r="EW30" s="299"/>
      <c r="EX30" s="299"/>
      <c r="EY30" s="299"/>
      <c r="EZ30" s="299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299"/>
      <c r="FL30" s="299"/>
      <c r="FM30" s="299"/>
      <c r="FN30" s="299"/>
      <c r="FO30" s="299"/>
      <c r="FP30" s="299"/>
      <c r="FQ30" s="299"/>
      <c r="FR30" s="299"/>
      <c r="FS30" s="299"/>
      <c r="FT30" s="299"/>
      <c r="FU30" s="299"/>
      <c r="FV30" s="299"/>
      <c r="FW30" s="299"/>
      <c r="FX30" s="299"/>
      <c r="FY30" s="299"/>
      <c r="FZ30" s="299"/>
      <c r="GA30" s="299"/>
      <c r="GB30" s="299"/>
      <c r="GC30" s="299"/>
      <c r="GD30" s="299"/>
      <c r="GE30" s="299"/>
      <c r="GF30" s="299"/>
      <c r="GG30" s="299"/>
      <c r="GH30" s="299"/>
      <c r="GI30" s="299"/>
      <c r="GJ30" s="299"/>
      <c r="GK30" s="299"/>
      <c r="GL30" s="299"/>
      <c r="GM30" s="299"/>
      <c r="GN30" s="299"/>
      <c r="GO30" s="299"/>
      <c r="GP30" s="299"/>
      <c r="GQ30" s="299"/>
      <c r="GR30" s="299"/>
      <c r="GS30" s="299"/>
    </row>
    <row r="31" spans="1:201" customFormat="1" ht="19.7" customHeight="1">
      <c r="A31" s="276" t="s">
        <v>1418</v>
      </c>
      <c r="B31" s="220">
        <v>1530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  <c r="ES31" s="299"/>
      <c r="ET31" s="299"/>
      <c r="EU31" s="299"/>
      <c r="EV31" s="299"/>
      <c r="EW31" s="299"/>
      <c r="EX31" s="299"/>
      <c r="EY31" s="299"/>
      <c r="EZ31" s="299"/>
      <c r="FA31" s="299"/>
      <c r="FB31" s="299"/>
      <c r="FC31" s="299"/>
      <c r="FD31" s="299"/>
      <c r="FE31" s="299"/>
      <c r="FF31" s="299"/>
      <c r="FG31" s="299"/>
      <c r="FH31" s="299"/>
      <c r="FI31" s="299"/>
      <c r="FJ31" s="299"/>
      <c r="FK31" s="299"/>
      <c r="FL31" s="299"/>
      <c r="FM31" s="299"/>
      <c r="FN31" s="299"/>
      <c r="FO31" s="299"/>
      <c r="FP31" s="299"/>
      <c r="FQ31" s="299"/>
      <c r="FR31" s="299"/>
      <c r="FS31" s="299"/>
      <c r="FT31" s="299"/>
      <c r="FU31" s="299"/>
      <c r="FV31" s="299"/>
      <c r="FW31" s="299"/>
      <c r="FX31" s="299"/>
      <c r="FY31" s="299"/>
      <c r="FZ31" s="299"/>
      <c r="GA31" s="299"/>
      <c r="GB31" s="299"/>
      <c r="GC31" s="299"/>
      <c r="GD31" s="299"/>
      <c r="GE31" s="299"/>
      <c r="GF31" s="299"/>
      <c r="GG31" s="299"/>
      <c r="GH31" s="299"/>
      <c r="GI31" s="299"/>
      <c r="GJ31" s="299"/>
      <c r="GK31" s="299"/>
      <c r="GL31" s="299"/>
      <c r="GM31" s="299"/>
      <c r="GN31" s="299"/>
      <c r="GO31" s="299"/>
      <c r="GP31" s="299"/>
      <c r="GQ31" s="299"/>
      <c r="GR31" s="299"/>
      <c r="GS31" s="299"/>
    </row>
    <row r="32" spans="1:201" customFormat="1" ht="19.7" customHeight="1">
      <c r="A32" s="276" t="s">
        <v>1419</v>
      </c>
      <c r="B32" s="220">
        <v>54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  <c r="ES32" s="299"/>
      <c r="ET32" s="299"/>
      <c r="EU32" s="299"/>
      <c r="EV32" s="299"/>
      <c r="EW32" s="299"/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299"/>
      <c r="FL32" s="299"/>
      <c r="FM32" s="299"/>
      <c r="FN32" s="299"/>
      <c r="FO32" s="299"/>
      <c r="FP32" s="299"/>
      <c r="FQ32" s="299"/>
      <c r="FR32" s="299"/>
      <c r="FS32" s="299"/>
      <c r="FT32" s="299"/>
      <c r="FU32" s="299"/>
      <c r="FV32" s="299"/>
      <c r="FW32" s="299"/>
      <c r="FX32" s="299"/>
      <c r="FY32" s="299"/>
      <c r="FZ32" s="299"/>
      <c r="GA32" s="299"/>
      <c r="GB32" s="299"/>
      <c r="GC32" s="299"/>
      <c r="GD32" s="299"/>
      <c r="GE32" s="299"/>
      <c r="GF32" s="299"/>
      <c r="GG32" s="299"/>
      <c r="GH32" s="299"/>
      <c r="GI32" s="299"/>
      <c r="GJ32" s="299"/>
      <c r="GK32" s="299"/>
      <c r="GL32" s="299"/>
      <c r="GM32" s="299"/>
      <c r="GN32" s="299"/>
      <c r="GO32" s="299"/>
      <c r="GP32" s="299"/>
      <c r="GQ32" s="299"/>
      <c r="GR32" s="299"/>
      <c r="GS32" s="299"/>
    </row>
    <row r="33" spans="1:201" customFormat="1" ht="19.7" customHeight="1">
      <c r="A33" s="276" t="s">
        <v>1420</v>
      </c>
      <c r="B33" s="220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299"/>
      <c r="EL33" s="299"/>
      <c r="EM33" s="299"/>
      <c r="EN33" s="299"/>
      <c r="EO33" s="299"/>
      <c r="EP33" s="299"/>
      <c r="EQ33" s="299"/>
      <c r="ER33" s="299"/>
      <c r="ES33" s="299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299"/>
      <c r="FE33" s="299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299"/>
      <c r="FQ33" s="299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299"/>
      <c r="GC33" s="299"/>
      <c r="GD33" s="299"/>
      <c r="GE33" s="299"/>
      <c r="GF33" s="299"/>
      <c r="GG33" s="299"/>
      <c r="GH33" s="299"/>
      <c r="GI33" s="299"/>
      <c r="GJ33" s="299"/>
      <c r="GK33" s="299"/>
      <c r="GL33" s="299"/>
      <c r="GM33" s="299"/>
      <c r="GN33" s="299"/>
      <c r="GO33" s="299"/>
      <c r="GP33" s="299"/>
      <c r="GQ33" s="299"/>
      <c r="GR33" s="299"/>
      <c r="GS33" s="299"/>
    </row>
    <row r="34" spans="1:201" customFormat="1" ht="19.7" customHeight="1">
      <c r="A34" s="276" t="s">
        <v>1421</v>
      </c>
      <c r="B34" s="220">
        <v>391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99"/>
      <c r="EU34" s="299"/>
      <c r="EV34" s="299"/>
      <c r="EW34" s="299"/>
      <c r="EX34" s="299"/>
      <c r="EY34" s="299"/>
      <c r="EZ34" s="299"/>
      <c r="FA34" s="299"/>
      <c r="FB34" s="299"/>
      <c r="FC34" s="299"/>
      <c r="FD34" s="299"/>
      <c r="FE34" s="299"/>
      <c r="FF34" s="299"/>
      <c r="FG34" s="299"/>
      <c r="FH34" s="299"/>
      <c r="FI34" s="299"/>
      <c r="FJ34" s="299"/>
      <c r="FK34" s="299"/>
      <c r="FL34" s="299"/>
      <c r="FM34" s="299"/>
      <c r="FN34" s="299"/>
      <c r="FO34" s="299"/>
      <c r="FP34" s="299"/>
      <c r="FQ34" s="299"/>
      <c r="FR34" s="299"/>
      <c r="FS34" s="299"/>
      <c r="FT34" s="299"/>
      <c r="FU34" s="299"/>
      <c r="FV34" s="299"/>
      <c r="FW34" s="299"/>
      <c r="FX34" s="299"/>
      <c r="FY34" s="299"/>
      <c r="FZ34" s="299"/>
      <c r="GA34" s="299"/>
      <c r="GB34" s="299"/>
      <c r="GC34" s="299"/>
      <c r="GD34" s="299"/>
      <c r="GE34" s="299"/>
      <c r="GF34" s="299"/>
      <c r="GG34" s="299"/>
      <c r="GH34" s="299"/>
      <c r="GI34" s="299"/>
      <c r="GJ34" s="299"/>
      <c r="GK34" s="299"/>
      <c r="GL34" s="299"/>
      <c r="GM34" s="299"/>
      <c r="GN34" s="299"/>
      <c r="GO34" s="299"/>
      <c r="GP34" s="299"/>
      <c r="GQ34" s="299"/>
      <c r="GR34" s="299"/>
      <c r="GS34" s="299"/>
    </row>
    <row r="35" spans="1:201" customFormat="1" ht="19.7" customHeight="1">
      <c r="A35" s="276" t="s">
        <v>1422</v>
      </c>
      <c r="B35" s="220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299"/>
      <c r="FL35" s="299"/>
      <c r="FM35" s="299"/>
      <c r="FN35" s="299"/>
      <c r="FO35" s="299"/>
      <c r="FP35" s="299"/>
      <c r="FQ35" s="299"/>
      <c r="FR35" s="299"/>
      <c r="FS35" s="299"/>
      <c r="FT35" s="299"/>
      <c r="FU35" s="299"/>
      <c r="FV35" s="299"/>
      <c r="FW35" s="299"/>
      <c r="FX35" s="299"/>
      <c r="FY35" s="299"/>
      <c r="FZ35" s="299"/>
      <c r="GA35" s="299"/>
      <c r="GB35" s="299"/>
      <c r="GC35" s="299"/>
      <c r="GD35" s="299"/>
      <c r="GE35" s="299"/>
      <c r="GF35" s="299"/>
      <c r="GG35" s="299"/>
      <c r="GH35" s="299"/>
      <c r="GI35" s="299"/>
      <c r="GJ35" s="299"/>
      <c r="GK35" s="299"/>
      <c r="GL35" s="299"/>
      <c r="GM35" s="299"/>
      <c r="GN35" s="299"/>
      <c r="GO35" s="299"/>
      <c r="GP35" s="299"/>
      <c r="GQ35" s="299"/>
      <c r="GR35" s="299"/>
      <c r="GS35" s="299"/>
    </row>
    <row r="36" spans="1:201" customFormat="1" ht="19.7" customHeight="1">
      <c r="A36" s="276" t="s">
        <v>1423</v>
      </c>
      <c r="B36" s="220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299"/>
      <c r="DF36" s="299"/>
      <c r="DG36" s="299"/>
      <c r="DH36" s="299"/>
      <c r="DI36" s="299"/>
      <c r="DJ36" s="299"/>
      <c r="DK36" s="299"/>
      <c r="DL36" s="299"/>
      <c r="DM36" s="299"/>
      <c r="DN36" s="299"/>
      <c r="DO36" s="299"/>
      <c r="DP36" s="299"/>
      <c r="DQ36" s="299"/>
      <c r="DR36" s="299"/>
      <c r="DS36" s="299"/>
      <c r="DT36" s="299"/>
      <c r="DU36" s="299"/>
      <c r="DV36" s="299"/>
      <c r="DW36" s="299"/>
      <c r="DX36" s="299"/>
      <c r="DY36" s="299"/>
      <c r="DZ36" s="299"/>
      <c r="EA36" s="299"/>
      <c r="EB36" s="299"/>
      <c r="EC36" s="299"/>
      <c r="ED36" s="299"/>
      <c r="EE36" s="299"/>
      <c r="EF36" s="299"/>
      <c r="EG36" s="299"/>
      <c r="EH36" s="299"/>
      <c r="EI36" s="299"/>
      <c r="EJ36" s="299"/>
      <c r="EK36" s="299"/>
      <c r="EL36" s="299"/>
      <c r="EM36" s="299"/>
      <c r="EN36" s="299"/>
      <c r="EO36" s="299"/>
      <c r="EP36" s="299"/>
      <c r="EQ36" s="299"/>
      <c r="ER36" s="299"/>
      <c r="ES36" s="299"/>
      <c r="ET36" s="299"/>
      <c r="EU36" s="299"/>
      <c r="EV36" s="299"/>
      <c r="EW36" s="299"/>
      <c r="EX36" s="299"/>
      <c r="EY36" s="299"/>
      <c r="EZ36" s="299"/>
      <c r="FA36" s="299"/>
      <c r="FB36" s="299"/>
      <c r="FC36" s="299"/>
      <c r="FD36" s="299"/>
      <c r="FE36" s="299"/>
      <c r="FF36" s="299"/>
      <c r="FG36" s="299"/>
      <c r="FH36" s="299"/>
      <c r="FI36" s="299"/>
      <c r="FJ36" s="299"/>
      <c r="FK36" s="299"/>
      <c r="FL36" s="299"/>
      <c r="FM36" s="299"/>
      <c r="FN36" s="299"/>
      <c r="FO36" s="299"/>
      <c r="FP36" s="299"/>
      <c r="FQ36" s="299"/>
      <c r="FR36" s="299"/>
      <c r="FS36" s="299"/>
      <c r="FT36" s="299"/>
      <c r="FU36" s="299"/>
      <c r="FV36" s="299"/>
      <c r="FW36" s="299"/>
      <c r="FX36" s="299"/>
      <c r="FY36" s="299"/>
      <c r="FZ36" s="299"/>
      <c r="GA36" s="299"/>
      <c r="GB36" s="299"/>
      <c r="GC36" s="299"/>
      <c r="GD36" s="299"/>
      <c r="GE36" s="299"/>
      <c r="GF36" s="299"/>
      <c r="GG36" s="299"/>
      <c r="GH36" s="299"/>
      <c r="GI36" s="299"/>
      <c r="GJ36" s="299"/>
      <c r="GK36" s="299"/>
      <c r="GL36" s="299"/>
      <c r="GM36" s="299"/>
      <c r="GN36" s="299"/>
      <c r="GO36" s="299"/>
      <c r="GP36" s="299"/>
      <c r="GQ36" s="299"/>
      <c r="GR36" s="299"/>
      <c r="GS36" s="299"/>
    </row>
    <row r="37" spans="1:201" customFormat="1" ht="19.7" customHeight="1">
      <c r="A37" s="276" t="s">
        <v>1424</v>
      </c>
      <c r="B37" s="220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299"/>
      <c r="DR37" s="299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299"/>
      <c r="EE37" s="299"/>
      <c r="EF37" s="299"/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299"/>
      <c r="ET37" s="299"/>
      <c r="EU37" s="299"/>
      <c r="EV37" s="299"/>
      <c r="EW37" s="299"/>
      <c r="EX37" s="299"/>
      <c r="EY37" s="299"/>
      <c r="EZ37" s="299"/>
      <c r="FA37" s="299"/>
      <c r="FB37" s="299"/>
      <c r="FC37" s="299"/>
      <c r="FD37" s="299"/>
      <c r="FE37" s="299"/>
      <c r="FF37" s="299"/>
      <c r="FG37" s="299"/>
      <c r="FH37" s="299"/>
      <c r="FI37" s="299"/>
      <c r="FJ37" s="299"/>
      <c r="FK37" s="299"/>
      <c r="FL37" s="299"/>
      <c r="FM37" s="299"/>
      <c r="FN37" s="299"/>
      <c r="FO37" s="299"/>
      <c r="FP37" s="299"/>
      <c r="FQ37" s="299"/>
      <c r="FR37" s="299"/>
      <c r="FS37" s="299"/>
      <c r="FT37" s="299"/>
      <c r="FU37" s="299"/>
      <c r="FV37" s="299"/>
      <c r="FW37" s="299"/>
      <c r="FX37" s="299"/>
      <c r="FY37" s="299"/>
      <c r="FZ37" s="299"/>
      <c r="GA37" s="299"/>
      <c r="GB37" s="299"/>
      <c r="GC37" s="299"/>
      <c r="GD37" s="299"/>
      <c r="GE37" s="299"/>
      <c r="GF37" s="299"/>
      <c r="GG37" s="299"/>
      <c r="GH37" s="299"/>
      <c r="GI37" s="299"/>
      <c r="GJ37" s="299"/>
      <c r="GK37" s="299"/>
      <c r="GL37" s="299"/>
      <c r="GM37" s="299"/>
      <c r="GN37" s="299"/>
      <c r="GO37" s="299"/>
      <c r="GP37" s="299"/>
      <c r="GQ37" s="299"/>
      <c r="GR37" s="299"/>
      <c r="GS37" s="299"/>
    </row>
    <row r="38" spans="1:201" customFormat="1" ht="19.7" customHeight="1">
      <c r="A38" s="276" t="s">
        <v>1425</v>
      </c>
      <c r="B38" s="220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299"/>
      <c r="EE38" s="299"/>
      <c r="EF38" s="299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299"/>
      <c r="ET38" s="299"/>
      <c r="EU38" s="299"/>
      <c r="EV38" s="299"/>
      <c r="EW38" s="299"/>
      <c r="EX38" s="299"/>
      <c r="EY38" s="299"/>
      <c r="EZ38" s="299"/>
      <c r="FA38" s="299"/>
      <c r="FB38" s="299"/>
      <c r="FC38" s="299"/>
      <c r="FD38" s="299"/>
      <c r="FE38" s="299"/>
      <c r="FF38" s="299"/>
      <c r="FG38" s="299"/>
      <c r="FH38" s="299"/>
      <c r="FI38" s="299"/>
      <c r="FJ38" s="299"/>
      <c r="FK38" s="299"/>
      <c r="FL38" s="299"/>
      <c r="FM38" s="299"/>
      <c r="FN38" s="299"/>
      <c r="FO38" s="299"/>
      <c r="FP38" s="299"/>
      <c r="FQ38" s="299"/>
      <c r="FR38" s="299"/>
      <c r="FS38" s="299"/>
      <c r="FT38" s="299"/>
      <c r="FU38" s="299"/>
      <c r="FV38" s="299"/>
      <c r="FW38" s="299"/>
      <c r="FX38" s="299"/>
      <c r="FY38" s="299"/>
      <c r="FZ38" s="299"/>
      <c r="GA38" s="299"/>
      <c r="GB38" s="299"/>
      <c r="GC38" s="299"/>
      <c r="GD38" s="299"/>
      <c r="GE38" s="299"/>
      <c r="GF38" s="299"/>
      <c r="GG38" s="299"/>
      <c r="GH38" s="299"/>
      <c r="GI38" s="299"/>
      <c r="GJ38" s="299"/>
      <c r="GK38" s="299"/>
      <c r="GL38" s="299"/>
      <c r="GM38" s="299"/>
      <c r="GN38" s="299"/>
      <c r="GO38" s="299"/>
      <c r="GP38" s="299"/>
      <c r="GQ38" s="299"/>
      <c r="GR38" s="299"/>
      <c r="GS38" s="299"/>
    </row>
    <row r="39" spans="1:201" customFormat="1" ht="19.7" customHeight="1">
      <c r="A39" s="276" t="s">
        <v>1426</v>
      </c>
      <c r="B39" s="220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299"/>
      <c r="EE39" s="299"/>
      <c r="EF39" s="299"/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299"/>
      <c r="ET39" s="299"/>
      <c r="EU39" s="299"/>
      <c r="EV39" s="299"/>
      <c r="EW39" s="299"/>
      <c r="EX39" s="299"/>
      <c r="EY39" s="299"/>
      <c r="EZ39" s="299"/>
      <c r="FA39" s="299"/>
      <c r="FB39" s="299"/>
      <c r="FC39" s="299"/>
      <c r="FD39" s="299"/>
      <c r="FE39" s="299"/>
      <c r="FF39" s="299"/>
      <c r="FG39" s="299"/>
      <c r="FH39" s="299"/>
      <c r="FI39" s="299"/>
      <c r="FJ39" s="299"/>
      <c r="FK39" s="299"/>
      <c r="FL39" s="299"/>
      <c r="FM39" s="299"/>
      <c r="FN39" s="299"/>
      <c r="FO39" s="299"/>
      <c r="FP39" s="299"/>
      <c r="FQ39" s="299"/>
      <c r="FR39" s="299"/>
      <c r="FS39" s="299"/>
      <c r="FT39" s="299"/>
      <c r="FU39" s="299"/>
      <c r="FV39" s="299"/>
      <c r="FW39" s="299"/>
      <c r="FX39" s="299"/>
      <c r="FY39" s="299"/>
      <c r="FZ39" s="299"/>
      <c r="GA39" s="299"/>
      <c r="GB39" s="299"/>
      <c r="GC39" s="299"/>
      <c r="GD39" s="299"/>
      <c r="GE39" s="299"/>
      <c r="GF39" s="299"/>
      <c r="GG39" s="299"/>
      <c r="GH39" s="299"/>
      <c r="GI39" s="299"/>
      <c r="GJ39" s="299"/>
      <c r="GK39" s="299"/>
      <c r="GL39" s="299"/>
      <c r="GM39" s="299"/>
      <c r="GN39" s="299"/>
      <c r="GO39" s="299"/>
      <c r="GP39" s="299"/>
      <c r="GQ39" s="299"/>
      <c r="GR39" s="299"/>
      <c r="GS39" s="299"/>
    </row>
    <row r="40" spans="1:201" customFormat="1" ht="19.7" customHeight="1">
      <c r="A40" s="276" t="s">
        <v>1427</v>
      </c>
      <c r="B40" s="220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299"/>
      <c r="EE40" s="299"/>
      <c r="EF40" s="299"/>
      <c r="EG40" s="299"/>
      <c r="EH40" s="299"/>
      <c r="EI40" s="299"/>
      <c r="EJ40" s="299"/>
      <c r="EK40" s="299"/>
      <c r="EL40" s="299"/>
      <c r="EM40" s="299"/>
      <c r="EN40" s="299"/>
      <c r="EO40" s="299"/>
      <c r="EP40" s="299"/>
      <c r="EQ40" s="299"/>
      <c r="ER40" s="299"/>
      <c r="ES40" s="299"/>
      <c r="ET40" s="299"/>
      <c r="EU40" s="299"/>
      <c r="EV40" s="299"/>
      <c r="EW40" s="299"/>
      <c r="EX40" s="299"/>
      <c r="EY40" s="299"/>
      <c r="EZ40" s="299"/>
      <c r="FA40" s="299"/>
      <c r="FB40" s="299"/>
      <c r="FC40" s="299"/>
      <c r="FD40" s="299"/>
      <c r="FE40" s="299"/>
      <c r="FF40" s="299"/>
      <c r="FG40" s="299"/>
      <c r="FH40" s="299"/>
      <c r="FI40" s="299"/>
      <c r="FJ40" s="299"/>
      <c r="FK40" s="299"/>
      <c r="FL40" s="299"/>
      <c r="FM40" s="299"/>
      <c r="FN40" s="299"/>
      <c r="FO40" s="299"/>
      <c r="FP40" s="299"/>
      <c r="FQ40" s="299"/>
      <c r="FR40" s="299"/>
      <c r="FS40" s="299"/>
      <c r="FT40" s="299"/>
      <c r="FU40" s="299"/>
      <c r="FV40" s="299"/>
      <c r="FW40" s="299"/>
      <c r="FX40" s="299"/>
      <c r="FY40" s="299"/>
      <c r="FZ40" s="299"/>
      <c r="GA40" s="299"/>
      <c r="GB40" s="299"/>
      <c r="GC40" s="299"/>
      <c r="GD40" s="299"/>
      <c r="GE40" s="299"/>
      <c r="GF40" s="299"/>
      <c r="GG40" s="299"/>
      <c r="GH40" s="299"/>
      <c r="GI40" s="299"/>
      <c r="GJ40" s="299"/>
      <c r="GK40" s="299"/>
      <c r="GL40" s="299"/>
      <c r="GM40" s="299"/>
      <c r="GN40" s="299"/>
      <c r="GO40" s="299"/>
      <c r="GP40" s="299"/>
      <c r="GQ40" s="299"/>
      <c r="GR40" s="299"/>
      <c r="GS40" s="299"/>
    </row>
    <row r="41" spans="1:201" customFormat="1" ht="19.7" customHeight="1">
      <c r="A41" s="276" t="s">
        <v>1428</v>
      </c>
      <c r="B41" s="220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299"/>
      <c r="EE41" s="299"/>
      <c r="EF41" s="299"/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299"/>
      <c r="ET41" s="299"/>
      <c r="EU41" s="299"/>
      <c r="EV41" s="299"/>
      <c r="EW41" s="299"/>
      <c r="EX41" s="299"/>
      <c r="EY41" s="299"/>
      <c r="EZ41" s="299"/>
      <c r="FA41" s="299"/>
      <c r="FB41" s="299"/>
      <c r="FC41" s="299"/>
      <c r="FD41" s="299"/>
      <c r="FE41" s="299"/>
      <c r="FF41" s="299"/>
      <c r="FG41" s="299"/>
      <c r="FH41" s="299"/>
      <c r="FI41" s="299"/>
      <c r="FJ41" s="299"/>
      <c r="FK41" s="299"/>
      <c r="FL41" s="299"/>
      <c r="FM41" s="299"/>
      <c r="FN41" s="299"/>
      <c r="FO41" s="299"/>
      <c r="FP41" s="299"/>
      <c r="FQ41" s="299"/>
      <c r="FR41" s="299"/>
      <c r="FS41" s="299"/>
      <c r="FT41" s="299"/>
      <c r="FU41" s="299"/>
      <c r="FV41" s="299"/>
      <c r="FW41" s="299"/>
      <c r="FX41" s="299"/>
      <c r="FY41" s="299"/>
      <c r="FZ41" s="299"/>
      <c r="GA41" s="299"/>
      <c r="GB41" s="299"/>
      <c r="GC41" s="299"/>
      <c r="GD41" s="299"/>
      <c r="GE41" s="299"/>
      <c r="GF41" s="299"/>
      <c r="GG41" s="299"/>
      <c r="GH41" s="299"/>
      <c r="GI41" s="299"/>
      <c r="GJ41" s="299"/>
      <c r="GK41" s="299"/>
      <c r="GL41" s="299"/>
      <c r="GM41" s="299"/>
      <c r="GN41" s="299"/>
      <c r="GO41" s="299"/>
      <c r="GP41" s="299"/>
      <c r="GQ41" s="299"/>
      <c r="GR41" s="299"/>
      <c r="GS41" s="299"/>
    </row>
    <row r="42" spans="1:201" customFormat="1" ht="19.7" customHeight="1">
      <c r="A42" s="276" t="s">
        <v>1429</v>
      </c>
      <c r="B42" s="220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299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299"/>
      <c r="ET42" s="299"/>
      <c r="EU42" s="299"/>
      <c r="EV42" s="299"/>
      <c r="EW42" s="299"/>
      <c r="EX42" s="299"/>
      <c r="EY42" s="299"/>
      <c r="EZ42" s="299"/>
      <c r="FA42" s="299"/>
      <c r="FB42" s="299"/>
      <c r="FC42" s="299"/>
      <c r="FD42" s="299"/>
      <c r="FE42" s="299"/>
      <c r="FF42" s="299"/>
      <c r="FG42" s="299"/>
      <c r="FH42" s="299"/>
      <c r="FI42" s="299"/>
      <c r="FJ42" s="299"/>
      <c r="FK42" s="299"/>
      <c r="FL42" s="299"/>
      <c r="FM42" s="299"/>
      <c r="FN42" s="299"/>
      <c r="FO42" s="299"/>
      <c r="FP42" s="299"/>
      <c r="FQ42" s="299"/>
      <c r="FR42" s="299"/>
      <c r="FS42" s="299"/>
      <c r="FT42" s="299"/>
      <c r="FU42" s="299"/>
      <c r="FV42" s="299"/>
      <c r="FW42" s="299"/>
      <c r="FX42" s="299"/>
      <c r="FY42" s="299"/>
      <c r="FZ42" s="299"/>
      <c r="GA42" s="299"/>
      <c r="GB42" s="299"/>
      <c r="GC42" s="299"/>
      <c r="GD42" s="299"/>
      <c r="GE42" s="299"/>
      <c r="GF42" s="299"/>
      <c r="GG42" s="299"/>
      <c r="GH42" s="299"/>
      <c r="GI42" s="299"/>
      <c r="GJ42" s="299"/>
      <c r="GK42" s="299"/>
      <c r="GL42" s="299"/>
      <c r="GM42" s="299"/>
      <c r="GN42" s="299"/>
      <c r="GO42" s="299"/>
      <c r="GP42" s="299"/>
      <c r="GQ42" s="299"/>
      <c r="GR42" s="299"/>
      <c r="GS42" s="299"/>
    </row>
    <row r="43" spans="1:201" customFormat="1" ht="19.7" customHeight="1">
      <c r="A43" s="276" t="s">
        <v>1430</v>
      </c>
      <c r="B43" s="220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299"/>
      <c r="DP43" s="299"/>
      <c r="DQ43" s="299"/>
      <c r="DR43" s="299"/>
      <c r="DS43" s="299"/>
      <c r="DT43" s="299"/>
      <c r="DU43" s="299"/>
      <c r="DV43" s="299"/>
      <c r="DW43" s="299"/>
      <c r="DX43" s="299"/>
      <c r="DY43" s="299"/>
      <c r="DZ43" s="299"/>
      <c r="EA43" s="299"/>
      <c r="EB43" s="299"/>
      <c r="EC43" s="299"/>
      <c r="ED43" s="299"/>
      <c r="EE43" s="299"/>
      <c r="EF43" s="299"/>
      <c r="EG43" s="299"/>
      <c r="EH43" s="299"/>
      <c r="EI43" s="299"/>
      <c r="EJ43" s="299"/>
      <c r="EK43" s="299"/>
      <c r="EL43" s="299"/>
      <c r="EM43" s="299"/>
      <c r="EN43" s="299"/>
      <c r="EO43" s="299"/>
      <c r="EP43" s="299"/>
      <c r="EQ43" s="299"/>
      <c r="ER43" s="299"/>
      <c r="ES43" s="299"/>
      <c r="ET43" s="299"/>
      <c r="EU43" s="299"/>
      <c r="EV43" s="299"/>
      <c r="EW43" s="299"/>
      <c r="EX43" s="299"/>
      <c r="EY43" s="299"/>
      <c r="EZ43" s="299"/>
      <c r="FA43" s="299"/>
      <c r="FB43" s="299"/>
      <c r="FC43" s="299"/>
      <c r="FD43" s="299"/>
      <c r="FE43" s="299"/>
      <c r="FF43" s="299"/>
      <c r="FG43" s="299"/>
      <c r="FH43" s="299"/>
      <c r="FI43" s="299"/>
      <c r="FJ43" s="299"/>
      <c r="FK43" s="299"/>
      <c r="FL43" s="299"/>
      <c r="FM43" s="299"/>
      <c r="FN43" s="299"/>
      <c r="FO43" s="299"/>
      <c r="FP43" s="299"/>
      <c r="FQ43" s="299"/>
      <c r="FR43" s="299"/>
      <c r="FS43" s="299"/>
      <c r="FT43" s="299"/>
      <c r="FU43" s="299"/>
      <c r="FV43" s="299"/>
      <c r="FW43" s="299"/>
      <c r="FX43" s="299"/>
      <c r="FY43" s="299"/>
      <c r="FZ43" s="299"/>
      <c r="GA43" s="299"/>
      <c r="GB43" s="299"/>
      <c r="GC43" s="299"/>
      <c r="GD43" s="299"/>
      <c r="GE43" s="299"/>
      <c r="GF43" s="299"/>
      <c r="GG43" s="299"/>
      <c r="GH43" s="299"/>
      <c r="GI43" s="299"/>
      <c r="GJ43" s="299"/>
      <c r="GK43" s="299"/>
      <c r="GL43" s="299"/>
      <c r="GM43" s="299"/>
      <c r="GN43" s="299"/>
      <c r="GO43" s="299"/>
      <c r="GP43" s="299"/>
      <c r="GQ43" s="299"/>
      <c r="GR43" s="299"/>
      <c r="GS43" s="299"/>
    </row>
    <row r="44" spans="1:201" customFormat="1" ht="19.7" customHeight="1">
      <c r="A44" s="408" t="s">
        <v>1431</v>
      </c>
      <c r="B44" s="220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299"/>
      <c r="DP44" s="299"/>
      <c r="DQ44" s="299"/>
      <c r="DR44" s="299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299"/>
      <c r="EE44" s="299"/>
      <c r="EF44" s="299"/>
      <c r="EG44" s="299"/>
      <c r="EH44" s="299"/>
      <c r="EI44" s="299"/>
      <c r="EJ44" s="299"/>
      <c r="EK44" s="299"/>
      <c r="EL44" s="299"/>
      <c r="EM44" s="299"/>
      <c r="EN44" s="299"/>
      <c r="EO44" s="299"/>
      <c r="EP44" s="299"/>
      <c r="EQ44" s="299"/>
      <c r="ER44" s="299"/>
      <c r="ES44" s="299"/>
      <c r="ET44" s="299"/>
      <c r="EU44" s="299"/>
      <c r="EV44" s="299"/>
      <c r="EW44" s="299"/>
      <c r="EX44" s="299"/>
      <c r="EY44" s="299"/>
      <c r="EZ44" s="299"/>
      <c r="FA44" s="299"/>
      <c r="FB44" s="299"/>
      <c r="FC44" s="299"/>
      <c r="FD44" s="299"/>
      <c r="FE44" s="299"/>
      <c r="FF44" s="299"/>
      <c r="FG44" s="299"/>
      <c r="FH44" s="299"/>
      <c r="FI44" s="299"/>
      <c r="FJ44" s="299"/>
      <c r="FK44" s="299"/>
      <c r="FL44" s="299"/>
      <c r="FM44" s="299"/>
      <c r="FN44" s="299"/>
      <c r="FO44" s="299"/>
      <c r="FP44" s="299"/>
      <c r="FQ44" s="299"/>
      <c r="FR44" s="299"/>
      <c r="FS44" s="299"/>
      <c r="FT44" s="299"/>
      <c r="FU44" s="299"/>
      <c r="FV44" s="299"/>
      <c r="FW44" s="299"/>
      <c r="FX44" s="299"/>
      <c r="FY44" s="299"/>
      <c r="FZ44" s="299"/>
      <c r="GA44" s="299"/>
      <c r="GB44" s="299"/>
      <c r="GC44" s="299"/>
      <c r="GD44" s="299"/>
      <c r="GE44" s="299"/>
      <c r="GF44" s="299"/>
      <c r="GG44" s="299"/>
      <c r="GH44" s="299"/>
      <c r="GI44" s="299"/>
      <c r="GJ44" s="299"/>
      <c r="GK44" s="299"/>
      <c r="GL44" s="299"/>
      <c r="GM44" s="299"/>
      <c r="GN44" s="299"/>
      <c r="GO44" s="299"/>
      <c r="GP44" s="299"/>
      <c r="GQ44" s="299"/>
      <c r="GR44" s="299"/>
      <c r="GS44" s="299"/>
    </row>
    <row r="45" spans="1:201" customFormat="1" ht="19.7" customHeight="1">
      <c r="A45" s="408" t="s">
        <v>1432</v>
      </c>
      <c r="B45" s="220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299"/>
      <c r="CY45" s="299"/>
      <c r="CZ45" s="299"/>
      <c r="DA45" s="299"/>
      <c r="DB45" s="299"/>
      <c r="DC45" s="299"/>
      <c r="DD45" s="299"/>
      <c r="DE45" s="299"/>
      <c r="DF45" s="299"/>
      <c r="DG45" s="299"/>
      <c r="DH45" s="299"/>
      <c r="DI45" s="299"/>
      <c r="DJ45" s="299"/>
      <c r="DK45" s="299"/>
      <c r="DL45" s="299"/>
      <c r="DM45" s="299"/>
      <c r="DN45" s="299"/>
      <c r="DO45" s="299"/>
      <c r="DP45" s="299"/>
      <c r="DQ45" s="299"/>
      <c r="DR45" s="299"/>
      <c r="DS45" s="299"/>
      <c r="DT45" s="299"/>
      <c r="DU45" s="299"/>
      <c r="DV45" s="299"/>
      <c r="DW45" s="299"/>
      <c r="DX45" s="299"/>
      <c r="DY45" s="299"/>
      <c r="DZ45" s="299"/>
      <c r="EA45" s="299"/>
      <c r="EB45" s="299"/>
      <c r="EC45" s="299"/>
      <c r="ED45" s="299"/>
      <c r="EE45" s="299"/>
      <c r="EF45" s="299"/>
      <c r="EG45" s="299"/>
      <c r="EH45" s="299"/>
      <c r="EI45" s="299"/>
      <c r="EJ45" s="299"/>
      <c r="EK45" s="299"/>
      <c r="EL45" s="299"/>
      <c r="EM45" s="299"/>
      <c r="EN45" s="299"/>
      <c r="EO45" s="299"/>
      <c r="EP45" s="299"/>
      <c r="EQ45" s="299"/>
      <c r="ER45" s="299"/>
      <c r="ES45" s="299"/>
      <c r="ET45" s="299"/>
      <c r="EU45" s="299"/>
      <c r="EV45" s="299"/>
      <c r="EW45" s="299"/>
      <c r="EX45" s="299"/>
      <c r="EY45" s="299"/>
      <c r="EZ45" s="299"/>
      <c r="FA45" s="299"/>
      <c r="FB45" s="299"/>
      <c r="FC45" s="299"/>
      <c r="FD45" s="299"/>
      <c r="FE45" s="299"/>
      <c r="FF45" s="299"/>
      <c r="FG45" s="299"/>
      <c r="FH45" s="299"/>
      <c r="FI45" s="299"/>
      <c r="FJ45" s="299"/>
      <c r="FK45" s="299"/>
      <c r="FL45" s="299"/>
      <c r="FM45" s="299"/>
      <c r="FN45" s="299"/>
      <c r="FO45" s="299"/>
      <c r="FP45" s="299"/>
      <c r="FQ45" s="299"/>
      <c r="FR45" s="299"/>
      <c r="FS45" s="299"/>
      <c r="FT45" s="299"/>
      <c r="FU45" s="299"/>
      <c r="FV45" s="299"/>
      <c r="FW45" s="299"/>
      <c r="FX45" s="299"/>
      <c r="FY45" s="299"/>
      <c r="FZ45" s="299"/>
      <c r="GA45" s="299"/>
      <c r="GB45" s="299"/>
      <c r="GC45" s="299"/>
      <c r="GD45" s="299"/>
      <c r="GE45" s="299"/>
      <c r="GF45" s="299"/>
      <c r="GG45" s="299"/>
      <c r="GH45" s="299"/>
      <c r="GI45" s="299"/>
      <c r="GJ45" s="299"/>
      <c r="GK45" s="299"/>
      <c r="GL45" s="299"/>
      <c r="GM45" s="299"/>
      <c r="GN45" s="299"/>
      <c r="GO45" s="299"/>
      <c r="GP45" s="299"/>
      <c r="GQ45" s="299"/>
      <c r="GR45" s="299"/>
      <c r="GS45" s="299"/>
    </row>
    <row r="46" spans="1:201" customFormat="1" ht="19.7" customHeight="1">
      <c r="A46" s="408" t="s">
        <v>1433</v>
      </c>
      <c r="B46" s="220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299"/>
      <c r="DU46" s="299"/>
      <c r="DV46" s="299"/>
      <c r="DW46" s="299"/>
      <c r="DX46" s="299"/>
      <c r="DY46" s="299"/>
      <c r="DZ46" s="299"/>
      <c r="EA46" s="299"/>
      <c r="EB46" s="299"/>
      <c r="EC46" s="299"/>
      <c r="ED46" s="299"/>
      <c r="EE46" s="299"/>
      <c r="EF46" s="299"/>
      <c r="EG46" s="299"/>
      <c r="EH46" s="299"/>
      <c r="EI46" s="299"/>
      <c r="EJ46" s="299"/>
      <c r="EK46" s="299"/>
      <c r="EL46" s="299"/>
      <c r="EM46" s="299"/>
      <c r="EN46" s="299"/>
      <c r="EO46" s="299"/>
      <c r="EP46" s="299"/>
      <c r="EQ46" s="299"/>
      <c r="ER46" s="299"/>
      <c r="ES46" s="299"/>
      <c r="ET46" s="299"/>
      <c r="EU46" s="299"/>
      <c r="EV46" s="299"/>
      <c r="EW46" s="299"/>
      <c r="EX46" s="299"/>
      <c r="EY46" s="299"/>
      <c r="EZ46" s="299"/>
      <c r="FA46" s="299"/>
      <c r="FB46" s="299"/>
      <c r="FC46" s="299"/>
      <c r="FD46" s="299"/>
      <c r="FE46" s="299"/>
      <c r="FF46" s="299"/>
      <c r="FG46" s="299"/>
      <c r="FH46" s="299"/>
      <c r="FI46" s="299"/>
      <c r="FJ46" s="299"/>
      <c r="FK46" s="299"/>
      <c r="FL46" s="299"/>
      <c r="FM46" s="299"/>
      <c r="FN46" s="299"/>
      <c r="FO46" s="299"/>
      <c r="FP46" s="299"/>
      <c r="FQ46" s="299"/>
      <c r="FR46" s="299"/>
      <c r="FS46" s="299"/>
      <c r="FT46" s="299"/>
      <c r="FU46" s="299"/>
      <c r="FV46" s="299"/>
      <c r="FW46" s="299"/>
      <c r="FX46" s="299"/>
      <c r="FY46" s="299"/>
      <c r="FZ46" s="299"/>
      <c r="GA46" s="299"/>
      <c r="GB46" s="299"/>
      <c r="GC46" s="299"/>
      <c r="GD46" s="299"/>
      <c r="GE46" s="299"/>
      <c r="GF46" s="299"/>
      <c r="GG46" s="299"/>
      <c r="GH46" s="299"/>
      <c r="GI46" s="299"/>
      <c r="GJ46" s="299"/>
      <c r="GK46" s="299"/>
      <c r="GL46" s="299"/>
      <c r="GM46" s="299"/>
      <c r="GN46" s="299"/>
      <c r="GO46" s="299"/>
      <c r="GP46" s="299"/>
      <c r="GQ46" s="299"/>
      <c r="GR46" s="299"/>
      <c r="GS46" s="299"/>
    </row>
    <row r="47" spans="1:201" customFormat="1" ht="19.7" customHeight="1">
      <c r="A47" s="408" t="s">
        <v>1434</v>
      </c>
      <c r="B47" s="220">
        <v>321</v>
      </c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299"/>
      <c r="DU47" s="299"/>
      <c r="DV47" s="299"/>
      <c r="DW47" s="299"/>
      <c r="DX47" s="299"/>
      <c r="DY47" s="299"/>
      <c r="DZ47" s="299"/>
      <c r="EA47" s="299"/>
      <c r="EB47" s="299"/>
      <c r="EC47" s="299"/>
      <c r="ED47" s="299"/>
      <c r="EE47" s="299"/>
      <c r="EF47" s="299"/>
      <c r="EG47" s="299"/>
      <c r="EH47" s="299"/>
      <c r="EI47" s="299"/>
      <c r="EJ47" s="299"/>
      <c r="EK47" s="299"/>
      <c r="EL47" s="299"/>
      <c r="EM47" s="299"/>
      <c r="EN47" s="299"/>
      <c r="EO47" s="299"/>
      <c r="EP47" s="299"/>
      <c r="EQ47" s="299"/>
      <c r="ER47" s="299"/>
      <c r="ES47" s="299"/>
      <c r="ET47" s="299"/>
      <c r="EU47" s="299"/>
      <c r="EV47" s="299"/>
      <c r="EW47" s="299"/>
      <c r="EX47" s="299"/>
      <c r="EY47" s="299"/>
      <c r="EZ47" s="299"/>
      <c r="FA47" s="299"/>
      <c r="FB47" s="299"/>
      <c r="FC47" s="299"/>
      <c r="FD47" s="299"/>
      <c r="FE47" s="299"/>
      <c r="FF47" s="299"/>
      <c r="FG47" s="299"/>
      <c r="FH47" s="299"/>
      <c r="FI47" s="299"/>
      <c r="FJ47" s="299"/>
      <c r="FK47" s="299"/>
      <c r="FL47" s="299"/>
      <c r="FM47" s="299"/>
      <c r="FN47" s="299"/>
      <c r="FO47" s="299"/>
      <c r="FP47" s="299"/>
      <c r="FQ47" s="299"/>
      <c r="FR47" s="299"/>
      <c r="FS47" s="299"/>
      <c r="FT47" s="299"/>
      <c r="FU47" s="299"/>
      <c r="FV47" s="299"/>
      <c r="FW47" s="299"/>
      <c r="FX47" s="299"/>
      <c r="FY47" s="299"/>
      <c r="FZ47" s="299"/>
      <c r="GA47" s="299"/>
      <c r="GB47" s="299"/>
      <c r="GC47" s="299"/>
      <c r="GD47" s="299"/>
      <c r="GE47" s="299"/>
      <c r="GF47" s="299"/>
      <c r="GG47" s="299"/>
      <c r="GH47" s="299"/>
      <c r="GI47" s="299"/>
      <c r="GJ47" s="299"/>
      <c r="GK47" s="299"/>
      <c r="GL47" s="299"/>
      <c r="GM47" s="299"/>
      <c r="GN47" s="299"/>
      <c r="GO47" s="299"/>
      <c r="GP47" s="299"/>
      <c r="GQ47" s="299"/>
      <c r="GR47" s="299"/>
      <c r="GS47" s="299"/>
    </row>
    <row r="48" spans="1:201" customFormat="1" ht="19.7" customHeight="1">
      <c r="A48" s="277" t="s">
        <v>1435</v>
      </c>
      <c r="B48" s="216">
        <f>SUM(B49:B69)</f>
        <v>631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299"/>
      <c r="CY48" s="299"/>
      <c r="CZ48" s="299"/>
      <c r="DA48" s="299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299"/>
      <c r="DP48" s="299"/>
      <c r="DQ48" s="299"/>
      <c r="DR48" s="299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299"/>
      <c r="EE48" s="299"/>
      <c r="EF48" s="299"/>
      <c r="EG48" s="299"/>
      <c r="EH48" s="299"/>
      <c r="EI48" s="299"/>
      <c r="EJ48" s="299"/>
      <c r="EK48" s="299"/>
      <c r="EL48" s="299"/>
      <c r="EM48" s="299"/>
      <c r="EN48" s="299"/>
      <c r="EO48" s="299"/>
      <c r="EP48" s="299"/>
      <c r="EQ48" s="299"/>
      <c r="ER48" s="299"/>
      <c r="ES48" s="299"/>
      <c r="ET48" s="299"/>
      <c r="EU48" s="299"/>
      <c r="EV48" s="299"/>
      <c r="EW48" s="299"/>
      <c r="EX48" s="299"/>
      <c r="EY48" s="299"/>
      <c r="EZ48" s="299"/>
      <c r="FA48" s="299"/>
      <c r="FB48" s="299"/>
      <c r="FC48" s="299"/>
      <c r="FD48" s="299"/>
      <c r="FE48" s="299"/>
      <c r="FF48" s="299"/>
      <c r="FG48" s="299"/>
      <c r="FH48" s="299"/>
      <c r="FI48" s="299"/>
      <c r="FJ48" s="299"/>
      <c r="FK48" s="299"/>
      <c r="FL48" s="299"/>
      <c r="FM48" s="299"/>
      <c r="FN48" s="299"/>
      <c r="FO48" s="299"/>
      <c r="FP48" s="299"/>
      <c r="FQ48" s="299"/>
      <c r="FR48" s="299"/>
      <c r="FS48" s="299"/>
      <c r="FT48" s="299"/>
      <c r="FU48" s="299"/>
      <c r="FV48" s="299"/>
      <c r="FW48" s="299"/>
      <c r="FX48" s="299"/>
      <c r="FY48" s="299"/>
      <c r="FZ48" s="299"/>
      <c r="GA48" s="299"/>
      <c r="GB48" s="299"/>
      <c r="GC48" s="299"/>
      <c r="GD48" s="299"/>
      <c r="GE48" s="299"/>
      <c r="GF48" s="299"/>
      <c r="GG48" s="299"/>
      <c r="GH48" s="299"/>
      <c r="GI48" s="299"/>
      <c r="GJ48" s="299"/>
      <c r="GK48" s="299"/>
      <c r="GL48" s="299"/>
      <c r="GM48" s="299"/>
      <c r="GN48" s="299"/>
      <c r="GO48" s="299"/>
      <c r="GP48" s="299"/>
      <c r="GQ48" s="299"/>
      <c r="GR48" s="299"/>
      <c r="GS48" s="299"/>
    </row>
    <row r="49" spans="1:201" customFormat="1" ht="19.7" customHeight="1">
      <c r="A49" s="276" t="s">
        <v>1370</v>
      </c>
      <c r="B49" s="220">
        <v>245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299"/>
      <c r="CY49" s="299"/>
      <c r="CZ49" s="299"/>
      <c r="DA49" s="299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299"/>
      <c r="DP49" s="299"/>
      <c r="DQ49" s="299"/>
      <c r="DR49" s="299"/>
      <c r="DS49" s="299"/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  <c r="ED49" s="299"/>
      <c r="EE49" s="299"/>
      <c r="EF49" s="299"/>
      <c r="EG49" s="299"/>
      <c r="EH49" s="299"/>
      <c r="EI49" s="299"/>
      <c r="EJ49" s="299"/>
      <c r="EK49" s="299"/>
      <c r="EL49" s="299"/>
      <c r="EM49" s="299"/>
      <c r="EN49" s="299"/>
      <c r="EO49" s="299"/>
      <c r="EP49" s="299"/>
      <c r="EQ49" s="299"/>
      <c r="ER49" s="299"/>
      <c r="ES49" s="299"/>
      <c r="ET49" s="299"/>
      <c r="EU49" s="299"/>
      <c r="EV49" s="299"/>
      <c r="EW49" s="299"/>
      <c r="EX49" s="299"/>
      <c r="EY49" s="299"/>
      <c r="EZ49" s="299"/>
      <c r="FA49" s="299"/>
      <c r="FB49" s="299"/>
      <c r="FC49" s="299"/>
      <c r="FD49" s="299"/>
      <c r="FE49" s="299"/>
      <c r="FF49" s="299"/>
      <c r="FG49" s="299"/>
      <c r="FH49" s="299"/>
      <c r="FI49" s="299"/>
      <c r="FJ49" s="299"/>
      <c r="FK49" s="299"/>
      <c r="FL49" s="299"/>
      <c r="FM49" s="299"/>
      <c r="FN49" s="299"/>
      <c r="FO49" s="299"/>
      <c r="FP49" s="299"/>
      <c r="FQ49" s="299"/>
      <c r="FR49" s="299"/>
      <c r="FS49" s="299"/>
      <c r="FT49" s="299"/>
      <c r="FU49" s="299"/>
      <c r="FV49" s="299"/>
      <c r="FW49" s="299"/>
      <c r="FX49" s="299"/>
      <c r="FY49" s="299"/>
      <c r="FZ49" s="299"/>
      <c r="GA49" s="299"/>
      <c r="GB49" s="299"/>
      <c r="GC49" s="299"/>
      <c r="GD49" s="299"/>
      <c r="GE49" s="299"/>
      <c r="GF49" s="299"/>
      <c r="GG49" s="299"/>
      <c r="GH49" s="299"/>
      <c r="GI49" s="299"/>
      <c r="GJ49" s="299"/>
      <c r="GK49" s="299"/>
      <c r="GL49" s="299"/>
      <c r="GM49" s="299"/>
      <c r="GN49" s="299"/>
      <c r="GO49" s="299"/>
      <c r="GP49" s="299"/>
      <c r="GQ49" s="299"/>
      <c r="GR49" s="299"/>
      <c r="GS49" s="299"/>
    </row>
    <row r="50" spans="1:201" customFormat="1" ht="19.7" customHeight="1">
      <c r="A50" s="276" t="s">
        <v>1371</v>
      </c>
      <c r="B50" s="220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299"/>
      <c r="CW50" s="299"/>
      <c r="CX50" s="299"/>
      <c r="CY50" s="299"/>
      <c r="CZ50" s="299"/>
      <c r="DA50" s="299"/>
      <c r="DB50" s="299"/>
      <c r="DC50" s="299"/>
      <c r="DD50" s="299"/>
      <c r="DE50" s="299"/>
      <c r="DF50" s="299"/>
      <c r="DG50" s="299"/>
      <c r="DH50" s="299"/>
      <c r="DI50" s="299"/>
      <c r="DJ50" s="299"/>
      <c r="DK50" s="299"/>
      <c r="DL50" s="299"/>
      <c r="DM50" s="299"/>
      <c r="DN50" s="299"/>
      <c r="DO50" s="299"/>
      <c r="DP50" s="299"/>
      <c r="DQ50" s="299"/>
      <c r="DR50" s="299"/>
      <c r="DS50" s="299"/>
      <c r="DT50" s="299"/>
      <c r="DU50" s="299"/>
      <c r="DV50" s="299"/>
      <c r="DW50" s="299"/>
      <c r="DX50" s="299"/>
      <c r="DY50" s="299"/>
      <c r="DZ50" s="299"/>
      <c r="EA50" s="299"/>
      <c r="EB50" s="299"/>
      <c r="EC50" s="299"/>
      <c r="ED50" s="299"/>
      <c r="EE50" s="299"/>
      <c r="EF50" s="299"/>
      <c r="EG50" s="299"/>
      <c r="EH50" s="299"/>
      <c r="EI50" s="299"/>
      <c r="EJ50" s="299"/>
      <c r="EK50" s="299"/>
      <c r="EL50" s="299"/>
      <c r="EM50" s="299"/>
      <c r="EN50" s="299"/>
      <c r="EO50" s="299"/>
      <c r="EP50" s="299"/>
      <c r="EQ50" s="299"/>
      <c r="ER50" s="299"/>
      <c r="ES50" s="299"/>
      <c r="ET50" s="299"/>
      <c r="EU50" s="299"/>
      <c r="EV50" s="299"/>
      <c r="EW50" s="299"/>
      <c r="EX50" s="299"/>
      <c r="EY50" s="299"/>
      <c r="EZ50" s="299"/>
      <c r="FA50" s="299"/>
      <c r="FB50" s="299"/>
      <c r="FC50" s="299"/>
      <c r="FD50" s="299"/>
      <c r="FE50" s="299"/>
      <c r="FF50" s="299"/>
      <c r="FG50" s="299"/>
      <c r="FH50" s="299"/>
      <c r="FI50" s="299"/>
      <c r="FJ50" s="299"/>
      <c r="FK50" s="299"/>
      <c r="FL50" s="299"/>
      <c r="FM50" s="299"/>
      <c r="FN50" s="299"/>
      <c r="FO50" s="299"/>
      <c r="FP50" s="299"/>
      <c r="FQ50" s="299"/>
      <c r="FR50" s="299"/>
      <c r="FS50" s="299"/>
      <c r="FT50" s="299"/>
      <c r="FU50" s="299"/>
      <c r="FV50" s="299"/>
      <c r="FW50" s="299"/>
      <c r="FX50" s="299"/>
      <c r="FY50" s="299"/>
      <c r="FZ50" s="299"/>
      <c r="GA50" s="299"/>
      <c r="GB50" s="299"/>
      <c r="GC50" s="299"/>
      <c r="GD50" s="299"/>
      <c r="GE50" s="299"/>
      <c r="GF50" s="299"/>
      <c r="GG50" s="299"/>
      <c r="GH50" s="299"/>
      <c r="GI50" s="299"/>
      <c r="GJ50" s="299"/>
      <c r="GK50" s="299"/>
      <c r="GL50" s="299"/>
      <c r="GM50" s="299"/>
      <c r="GN50" s="299"/>
      <c r="GO50" s="299"/>
      <c r="GP50" s="299"/>
      <c r="GQ50" s="299"/>
      <c r="GR50" s="299"/>
      <c r="GS50" s="299"/>
    </row>
    <row r="51" spans="1:201" customFormat="1" ht="19.7" customHeight="1">
      <c r="A51" s="276" t="s">
        <v>1372</v>
      </c>
      <c r="B51" s="220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  <c r="CV51" s="299"/>
      <c r="CW51" s="299"/>
      <c r="CX51" s="299"/>
      <c r="CY51" s="299"/>
      <c r="CZ51" s="299"/>
      <c r="DA51" s="299"/>
      <c r="DB51" s="299"/>
      <c r="DC51" s="299"/>
      <c r="DD51" s="299"/>
      <c r="DE51" s="299"/>
      <c r="DF51" s="299"/>
      <c r="DG51" s="299"/>
      <c r="DH51" s="299"/>
      <c r="DI51" s="299"/>
      <c r="DJ51" s="299"/>
      <c r="DK51" s="299"/>
      <c r="DL51" s="299"/>
      <c r="DM51" s="299"/>
      <c r="DN51" s="299"/>
      <c r="DO51" s="299"/>
      <c r="DP51" s="299"/>
      <c r="DQ51" s="299"/>
      <c r="DR51" s="299"/>
      <c r="DS51" s="299"/>
      <c r="DT51" s="299"/>
      <c r="DU51" s="299"/>
      <c r="DV51" s="299"/>
      <c r="DW51" s="299"/>
      <c r="DX51" s="299"/>
      <c r="DY51" s="299"/>
      <c r="DZ51" s="299"/>
      <c r="EA51" s="299"/>
      <c r="EB51" s="299"/>
      <c r="EC51" s="299"/>
      <c r="ED51" s="299"/>
      <c r="EE51" s="299"/>
      <c r="EF51" s="299"/>
      <c r="EG51" s="299"/>
      <c r="EH51" s="299"/>
      <c r="EI51" s="299"/>
      <c r="EJ51" s="299"/>
      <c r="EK51" s="299"/>
      <c r="EL51" s="299"/>
      <c r="EM51" s="299"/>
      <c r="EN51" s="299"/>
      <c r="EO51" s="299"/>
      <c r="EP51" s="299"/>
      <c r="EQ51" s="299"/>
      <c r="ER51" s="299"/>
      <c r="ES51" s="299"/>
      <c r="ET51" s="299"/>
      <c r="EU51" s="299"/>
      <c r="EV51" s="299"/>
      <c r="EW51" s="299"/>
      <c r="EX51" s="299"/>
      <c r="EY51" s="299"/>
      <c r="EZ51" s="299"/>
      <c r="FA51" s="299"/>
      <c r="FB51" s="299"/>
      <c r="FC51" s="299"/>
      <c r="FD51" s="299"/>
      <c r="FE51" s="299"/>
      <c r="FF51" s="299"/>
      <c r="FG51" s="299"/>
      <c r="FH51" s="299"/>
      <c r="FI51" s="299"/>
      <c r="FJ51" s="299"/>
      <c r="FK51" s="299"/>
      <c r="FL51" s="299"/>
      <c r="FM51" s="299"/>
      <c r="FN51" s="299"/>
      <c r="FO51" s="299"/>
      <c r="FP51" s="299"/>
      <c r="FQ51" s="299"/>
      <c r="FR51" s="299"/>
      <c r="FS51" s="299"/>
      <c r="FT51" s="299"/>
      <c r="FU51" s="299"/>
      <c r="FV51" s="299"/>
      <c r="FW51" s="299"/>
      <c r="FX51" s="299"/>
      <c r="FY51" s="299"/>
      <c r="FZ51" s="299"/>
      <c r="GA51" s="299"/>
      <c r="GB51" s="299"/>
      <c r="GC51" s="299"/>
      <c r="GD51" s="299"/>
      <c r="GE51" s="299"/>
      <c r="GF51" s="299"/>
      <c r="GG51" s="299"/>
      <c r="GH51" s="299"/>
      <c r="GI51" s="299"/>
      <c r="GJ51" s="299"/>
      <c r="GK51" s="299"/>
      <c r="GL51" s="299"/>
      <c r="GM51" s="299"/>
      <c r="GN51" s="299"/>
      <c r="GO51" s="299"/>
      <c r="GP51" s="299"/>
      <c r="GQ51" s="299"/>
      <c r="GR51" s="299"/>
      <c r="GS51" s="299"/>
    </row>
    <row r="52" spans="1:201" customFormat="1" ht="19.7" customHeight="1">
      <c r="A52" s="276" t="s">
        <v>1373</v>
      </c>
      <c r="B52" s="220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  <c r="CW52" s="299"/>
      <c r="CX52" s="299"/>
      <c r="CY52" s="299"/>
      <c r="CZ52" s="299"/>
      <c r="DA52" s="299"/>
      <c r="DB52" s="299"/>
      <c r="DC52" s="299"/>
      <c r="DD52" s="299"/>
      <c r="DE52" s="299"/>
      <c r="DF52" s="299"/>
      <c r="DG52" s="299"/>
      <c r="DH52" s="299"/>
      <c r="DI52" s="299"/>
      <c r="DJ52" s="299"/>
      <c r="DK52" s="299"/>
      <c r="DL52" s="299"/>
      <c r="DM52" s="299"/>
      <c r="DN52" s="299"/>
      <c r="DO52" s="299"/>
      <c r="DP52" s="299"/>
      <c r="DQ52" s="299"/>
      <c r="DR52" s="299"/>
      <c r="DS52" s="299"/>
      <c r="DT52" s="299"/>
      <c r="DU52" s="299"/>
      <c r="DV52" s="299"/>
      <c r="DW52" s="299"/>
      <c r="DX52" s="299"/>
      <c r="DY52" s="299"/>
      <c r="DZ52" s="299"/>
      <c r="EA52" s="299"/>
      <c r="EB52" s="299"/>
      <c r="EC52" s="299"/>
      <c r="ED52" s="299"/>
      <c r="EE52" s="299"/>
      <c r="EF52" s="299"/>
      <c r="EG52" s="299"/>
      <c r="EH52" s="299"/>
      <c r="EI52" s="299"/>
      <c r="EJ52" s="299"/>
      <c r="EK52" s="299"/>
      <c r="EL52" s="299"/>
      <c r="EM52" s="299"/>
      <c r="EN52" s="299"/>
      <c r="EO52" s="299"/>
      <c r="EP52" s="299"/>
      <c r="EQ52" s="299"/>
      <c r="ER52" s="299"/>
      <c r="ES52" s="299"/>
      <c r="ET52" s="299"/>
      <c r="EU52" s="299"/>
      <c r="EV52" s="299"/>
      <c r="EW52" s="299"/>
      <c r="EX52" s="299"/>
      <c r="EY52" s="299"/>
      <c r="EZ52" s="299"/>
      <c r="FA52" s="299"/>
      <c r="FB52" s="299"/>
      <c r="FC52" s="299"/>
      <c r="FD52" s="299"/>
      <c r="FE52" s="299"/>
      <c r="FF52" s="299"/>
      <c r="FG52" s="299"/>
      <c r="FH52" s="299"/>
      <c r="FI52" s="299"/>
      <c r="FJ52" s="299"/>
      <c r="FK52" s="299"/>
      <c r="FL52" s="299"/>
      <c r="FM52" s="299"/>
      <c r="FN52" s="299"/>
      <c r="FO52" s="299"/>
      <c r="FP52" s="299"/>
      <c r="FQ52" s="299"/>
      <c r="FR52" s="299"/>
      <c r="FS52" s="299"/>
      <c r="FT52" s="299"/>
      <c r="FU52" s="299"/>
      <c r="FV52" s="299"/>
      <c r="FW52" s="299"/>
      <c r="FX52" s="299"/>
      <c r="FY52" s="299"/>
      <c r="FZ52" s="299"/>
      <c r="GA52" s="299"/>
      <c r="GB52" s="299"/>
      <c r="GC52" s="299"/>
      <c r="GD52" s="299"/>
      <c r="GE52" s="299"/>
      <c r="GF52" s="299"/>
      <c r="GG52" s="299"/>
      <c r="GH52" s="299"/>
      <c r="GI52" s="299"/>
      <c r="GJ52" s="299"/>
      <c r="GK52" s="299"/>
      <c r="GL52" s="299"/>
      <c r="GM52" s="299"/>
      <c r="GN52" s="299"/>
      <c r="GO52" s="299"/>
      <c r="GP52" s="299"/>
      <c r="GQ52" s="299"/>
      <c r="GR52" s="299"/>
      <c r="GS52" s="299"/>
    </row>
    <row r="53" spans="1:201" customFormat="1" ht="19.7" customHeight="1">
      <c r="A53" s="276" t="s">
        <v>1374</v>
      </c>
      <c r="B53" s="220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299"/>
      <c r="DF53" s="299"/>
      <c r="DG53" s="299"/>
      <c r="DH53" s="299"/>
      <c r="DI53" s="299"/>
      <c r="DJ53" s="299"/>
      <c r="DK53" s="299"/>
      <c r="DL53" s="299"/>
      <c r="DM53" s="299"/>
      <c r="DN53" s="299"/>
      <c r="DO53" s="299"/>
      <c r="DP53" s="299"/>
      <c r="DQ53" s="299"/>
      <c r="DR53" s="299"/>
      <c r="DS53" s="299"/>
      <c r="DT53" s="299"/>
      <c r="DU53" s="299"/>
      <c r="DV53" s="299"/>
      <c r="DW53" s="299"/>
      <c r="DX53" s="299"/>
      <c r="DY53" s="299"/>
      <c r="DZ53" s="299"/>
      <c r="EA53" s="299"/>
      <c r="EB53" s="299"/>
      <c r="EC53" s="299"/>
      <c r="ED53" s="299"/>
      <c r="EE53" s="299"/>
      <c r="EF53" s="299"/>
      <c r="EG53" s="299"/>
      <c r="EH53" s="299"/>
      <c r="EI53" s="299"/>
      <c r="EJ53" s="299"/>
      <c r="EK53" s="299"/>
      <c r="EL53" s="299"/>
      <c r="EM53" s="299"/>
      <c r="EN53" s="299"/>
      <c r="EO53" s="299"/>
      <c r="EP53" s="299"/>
      <c r="EQ53" s="299"/>
      <c r="ER53" s="299"/>
      <c r="ES53" s="299"/>
      <c r="ET53" s="299"/>
      <c r="EU53" s="299"/>
      <c r="EV53" s="299"/>
      <c r="EW53" s="299"/>
      <c r="EX53" s="299"/>
      <c r="EY53" s="299"/>
      <c r="EZ53" s="299"/>
      <c r="FA53" s="299"/>
      <c r="FB53" s="299"/>
      <c r="FC53" s="299"/>
      <c r="FD53" s="299"/>
      <c r="FE53" s="299"/>
      <c r="FF53" s="299"/>
      <c r="FG53" s="299"/>
      <c r="FH53" s="299"/>
      <c r="FI53" s="299"/>
      <c r="FJ53" s="299"/>
      <c r="FK53" s="299"/>
      <c r="FL53" s="299"/>
      <c r="FM53" s="299"/>
      <c r="FN53" s="299"/>
      <c r="FO53" s="299"/>
      <c r="FP53" s="299"/>
      <c r="FQ53" s="299"/>
      <c r="FR53" s="299"/>
      <c r="FS53" s="299"/>
      <c r="FT53" s="299"/>
      <c r="FU53" s="299"/>
      <c r="FV53" s="299"/>
      <c r="FW53" s="299"/>
      <c r="FX53" s="299"/>
      <c r="FY53" s="299"/>
      <c r="FZ53" s="299"/>
      <c r="GA53" s="299"/>
      <c r="GB53" s="299"/>
      <c r="GC53" s="299"/>
      <c r="GD53" s="299"/>
      <c r="GE53" s="299"/>
      <c r="GF53" s="299"/>
      <c r="GG53" s="299"/>
      <c r="GH53" s="299"/>
      <c r="GI53" s="299"/>
      <c r="GJ53" s="299"/>
      <c r="GK53" s="299"/>
      <c r="GL53" s="299"/>
      <c r="GM53" s="299"/>
      <c r="GN53" s="299"/>
      <c r="GO53" s="299"/>
      <c r="GP53" s="299"/>
      <c r="GQ53" s="299"/>
      <c r="GR53" s="299"/>
      <c r="GS53" s="299"/>
    </row>
    <row r="54" spans="1:201" customFormat="1" ht="19.7" customHeight="1">
      <c r="A54" s="276" t="s">
        <v>1375</v>
      </c>
      <c r="B54" s="220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299"/>
      <c r="CW54" s="299"/>
      <c r="CX54" s="299"/>
      <c r="CY54" s="299"/>
      <c r="CZ54" s="299"/>
      <c r="DA54" s="299"/>
      <c r="DB54" s="299"/>
      <c r="DC54" s="299"/>
      <c r="DD54" s="299"/>
      <c r="DE54" s="299"/>
      <c r="DF54" s="299"/>
      <c r="DG54" s="299"/>
      <c r="DH54" s="299"/>
      <c r="DI54" s="299"/>
      <c r="DJ54" s="299"/>
      <c r="DK54" s="299"/>
      <c r="DL54" s="299"/>
      <c r="DM54" s="299"/>
      <c r="DN54" s="299"/>
      <c r="DO54" s="299"/>
      <c r="DP54" s="299"/>
      <c r="DQ54" s="299"/>
      <c r="DR54" s="299"/>
      <c r="DS54" s="299"/>
      <c r="DT54" s="299"/>
      <c r="DU54" s="299"/>
      <c r="DV54" s="299"/>
      <c r="DW54" s="299"/>
      <c r="DX54" s="299"/>
      <c r="DY54" s="299"/>
      <c r="DZ54" s="299"/>
      <c r="EA54" s="299"/>
      <c r="EB54" s="299"/>
      <c r="EC54" s="299"/>
      <c r="ED54" s="299"/>
      <c r="EE54" s="299"/>
      <c r="EF54" s="299"/>
      <c r="EG54" s="299"/>
      <c r="EH54" s="299"/>
      <c r="EI54" s="299"/>
      <c r="EJ54" s="299"/>
      <c r="EK54" s="299"/>
      <c r="EL54" s="299"/>
      <c r="EM54" s="299"/>
      <c r="EN54" s="299"/>
      <c r="EO54" s="299"/>
      <c r="EP54" s="299"/>
      <c r="EQ54" s="299"/>
      <c r="ER54" s="299"/>
      <c r="ES54" s="299"/>
      <c r="ET54" s="299"/>
      <c r="EU54" s="299"/>
      <c r="EV54" s="299"/>
      <c r="EW54" s="299"/>
      <c r="EX54" s="299"/>
      <c r="EY54" s="299"/>
      <c r="EZ54" s="299"/>
      <c r="FA54" s="299"/>
      <c r="FB54" s="299"/>
      <c r="FC54" s="299"/>
      <c r="FD54" s="299"/>
      <c r="FE54" s="299"/>
      <c r="FF54" s="299"/>
      <c r="FG54" s="299"/>
      <c r="FH54" s="299"/>
      <c r="FI54" s="299"/>
      <c r="FJ54" s="299"/>
      <c r="FK54" s="299"/>
      <c r="FL54" s="299"/>
      <c r="FM54" s="299"/>
      <c r="FN54" s="299"/>
      <c r="FO54" s="299"/>
      <c r="FP54" s="299"/>
      <c r="FQ54" s="299"/>
      <c r="FR54" s="299"/>
      <c r="FS54" s="299"/>
      <c r="FT54" s="299"/>
      <c r="FU54" s="299"/>
      <c r="FV54" s="299"/>
      <c r="FW54" s="299"/>
      <c r="FX54" s="299"/>
      <c r="FY54" s="299"/>
      <c r="FZ54" s="299"/>
      <c r="GA54" s="299"/>
      <c r="GB54" s="299"/>
      <c r="GC54" s="299"/>
      <c r="GD54" s="299"/>
      <c r="GE54" s="299"/>
      <c r="GF54" s="299"/>
      <c r="GG54" s="299"/>
      <c r="GH54" s="299"/>
      <c r="GI54" s="299"/>
      <c r="GJ54" s="299"/>
      <c r="GK54" s="299"/>
      <c r="GL54" s="299"/>
      <c r="GM54" s="299"/>
      <c r="GN54" s="299"/>
      <c r="GO54" s="299"/>
      <c r="GP54" s="299"/>
      <c r="GQ54" s="299"/>
      <c r="GR54" s="299"/>
      <c r="GS54" s="299"/>
    </row>
    <row r="55" spans="1:201" customFormat="1" ht="19.7" customHeight="1">
      <c r="A55" s="276" t="s">
        <v>1376</v>
      </c>
      <c r="B55" s="220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  <c r="CM55" s="299"/>
      <c r="CN55" s="299"/>
      <c r="CO55" s="299"/>
      <c r="CP55" s="299"/>
      <c r="CQ55" s="299"/>
      <c r="CR55" s="299"/>
      <c r="CS55" s="299"/>
      <c r="CT55" s="299"/>
      <c r="CU55" s="299"/>
      <c r="CV55" s="299"/>
      <c r="CW55" s="299"/>
      <c r="CX55" s="299"/>
      <c r="CY55" s="299"/>
      <c r="CZ55" s="299"/>
      <c r="DA55" s="299"/>
      <c r="DB55" s="299"/>
      <c r="DC55" s="299"/>
      <c r="DD55" s="299"/>
      <c r="DE55" s="299"/>
      <c r="DF55" s="299"/>
      <c r="DG55" s="299"/>
      <c r="DH55" s="299"/>
      <c r="DI55" s="299"/>
      <c r="DJ55" s="299"/>
      <c r="DK55" s="299"/>
      <c r="DL55" s="299"/>
      <c r="DM55" s="299"/>
      <c r="DN55" s="299"/>
      <c r="DO55" s="299"/>
      <c r="DP55" s="299"/>
      <c r="DQ55" s="299"/>
      <c r="DR55" s="299"/>
      <c r="DS55" s="299"/>
      <c r="DT55" s="299"/>
      <c r="DU55" s="299"/>
      <c r="DV55" s="299"/>
      <c r="DW55" s="299"/>
      <c r="DX55" s="299"/>
      <c r="DY55" s="299"/>
      <c r="DZ55" s="299"/>
      <c r="EA55" s="299"/>
      <c r="EB55" s="299"/>
      <c r="EC55" s="299"/>
      <c r="ED55" s="299"/>
      <c r="EE55" s="299"/>
      <c r="EF55" s="299"/>
      <c r="EG55" s="299"/>
      <c r="EH55" s="299"/>
      <c r="EI55" s="299"/>
      <c r="EJ55" s="299"/>
      <c r="EK55" s="299"/>
      <c r="EL55" s="299"/>
      <c r="EM55" s="299"/>
      <c r="EN55" s="299"/>
      <c r="EO55" s="299"/>
      <c r="EP55" s="299"/>
      <c r="EQ55" s="299"/>
      <c r="ER55" s="299"/>
      <c r="ES55" s="299"/>
      <c r="ET55" s="299"/>
      <c r="EU55" s="299"/>
      <c r="EV55" s="299"/>
      <c r="EW55" s="299"/>
      <c r="EX55" s="299"/>
      <c r="EY55" s="299"/>
      <c r="EZ55" s="299"/>
      <c r="FA55" s="299"/>
      <c r="FB55" s="299"/>
      <c r="FC55" s="299"/>
      <c r="FD55" s="299"/>
      <c r="FE55" s="299"/>
      <c r="FF55" s="299"/>
      <c r="FG55" s="299"/>
      <c r="FH55" s="299"/>
      <c r="FI55" s="299"/>
      <c r="FJ55" s="299"/>
      <c r="FK55" s="299"/>
      <c r="FL55" s="299"/>
      <c r="FM55" s="299"/>
      <c r="FN55" s="299"/>
      <c r="FO55" s="299"/>
      <c r="FP55" s="299"/>
      <c r="FQ55" s="299"/>
      <c r="FR55" s="299"/>
      <c r="FS55" s="299"/>
      <c r="FT55" s="299"/>
      <c r="FU55" s="299"/>
      <c r="FV55" s="299"/>
      <c r="FW55" s="299"/>
      <c r="FX55" s="299"/>
      <c r="FY55" s="299"/>
      <c r="FZ55" s="299"/>
      <c r="GA55" s="299"/>
      <c r="GB55" s="299"/>
      <c r="GC55" s="299"/>
      <c r="GD55" s="299"/>
      <c r="GE55" s="299"/>
      <c r="GF55" s="299"/>
      <c r="GG55" s="299"/>
      <c r="GH55" s="299"/>
      <c r="GI55" s="299"/>
      <c r="GJ55" s="299"/>
      <c r="GK55" s="299"/>
      <c r="GL55" s="299"/>
      <c r="GM55" s="299"/>
      <c r="GN55" s="299"/>
      <c r="GO55" s="299"/>
      <c r="GP55" s="299"/>
      <c r="GQ55" s="299"/>
      <c r="GR55" s="299"/>
      <c r="GS55" s="299"/>
    </row>
    <row r="56" spans="1:201" customFormat="1" ht="19.7" customHeight="1">
      <c r="A56" s="276" t="s">
        <v>1377</v>
      </c>
      <c r="B56" s="220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  <c r="CV56" s="299"/>
      <c r="CW56" s="299"/>
      <c r="CX56" s="299"/>
      <c r="CY56" s="299"/>
      <c r="CZ56" s="299"/>
      <c r="DA56" s="299"/>
      <c r="DB56" s="299"/>
      <c r="DC56" s="299"/>
      <c r="DD56" s="299"/>
      <c r="DE56" s="299"/>
      <c r="DF56" s="299"/>
      <c r="DG56" s="299"/>
      <c r="DH56" s="299"/>
      <c r="DI56" s="299"/>
      <c r="DJ56" s="299"/>
      <c r="DK56" s="299"/>
      <c r="DL56" s="299"/>
      <c r="DM56" s="299"/>
      <c r="DN56" s="299"/>
      <c r="DO56" s="299"/>
      <c r="DP56" s="299"/>
      <c r="DQ56" s="299"/>
      <c r="DR56" s="299"/>
      <c r="DS56" s="299"/>
      <c r="DT56" s="299"/>
      <c r="DU56" s="299"/>
      <c r="DV56" s="299"/>
      <c r="DW56" s="299"/>
      <c r="DX56" s="299"/>
      <c r="DY56" s="299"/>
      <c r="DZ56" s="299"/>
      <c r="EA56" s="299"/>
      <c r="EB56" s="299"/>
      <c r="EC56" s="299"/>
      <c r="ED56" s="299"/>
      <c r="EE56" s="299"/>
      <c r="EF56" s="299"/>
      <c r="EG56" s="299"/>
      <c r="EH56" s="299"/>
      <c r="EI56" s="299"/>
      <c r="EJ56" s="299"/>
      <c r="EK56" s="299"/>
      <c r="EL56" s="299"/>
      <c r="EM56" s="299"/>
      <c r="EN56" s="299"/>
      <c r="EO56" s="299"/>
      <c r="EP56" s="299"/>
      <c r="EQ56" s="299"/>
      <c r="ER56" s="299"/>
      <c r="ES56" s="299"/>
      <c r="ET56" s="299"/>
      <c r="EU56" s="299"/>
      <c r="EV56" s="299"/>
      <c r="EW56" s="299"/>
      <c r="EX56" s="299"/>
      <c r="EY56" s="299"/>
      <c r="EZ56" s="299"/>
      <c r="FA56" s="299"/>
      <c r="FB56" s="299"/>
      <c r="FC56" s="299"/>
      <c r="FD56" s="299"/>
      <c r="FE56" s="299"/>
      <c r="FF56" s="299"/>
      <c r="FG56" s="299"/>
      <c r="FH56" s="299"/>
      <c r="FI56" s="299"/>
      <c r="FJ56" s="299"/>
      <c r="FK56" s="299"/>
      <c r="FL56" s="299"/>
      <c r="FM56" s="299"/>
      <c r="FN56" s="299"/>
      <c r="FO56" s="299"/>
      <c r="FP56" s="299"/>
      <c r="FQ56" s="299"/>
      <c r="FR56" s="299"/>
      <c r="FS56" s="299"/>
      <c r="FT56" s="299"/>
      <c r="FU56" s="299"/>
      <c r="FV56" s="299"/>
      <c r="FW56" s="299"/>
      <c r="FX56" s="299"/>
      <c r="FY56" s="299"/>
      <c r="FZ56" s="299"/>
      <c r="GA56" s="299"/>
      <c r="GB56" s="299"/>
      <c r="GC56" s="299"/>
      <c r="GD56" s="299"/>
      <c r="GE56" s="299"/>
      <c r="GF56" s="299"/>
      <c r="GG56" s="299"/>
      <c r="GH56" s="299"/>
      <c r="GI56" s="299"/>
      <c r="GJ56" s="299"/>
      <c r="GK56" s="299"/>
      <c r="GL56" s="299"/>
      <c r="GM56" s="299"/>
      <c r="GN56" s="299"/>
      <c r="GO56" s="299"/>
      <c r="GP56" s="299"/>
      <c r="GQ56" s="299"/>
      <c r="GR56" s="299"/>
      <c r="GS56" s="299"/>
    </row>
    <row r="57" spans="1:201" customFormat="1" ht="19.7" customHeight="1">
      <c r="A57" s="276" t="s">
        <v>1378</v>
      </c>
      <c r="B57" s="220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299"/>
      <c r="CX57" s="299"/>
      <c r="CY57" s="299"/>
      <c r="CZ57" s="299"/>
      <c r="DA57" s="299"/>
      <c r="DB57" s="299"/>
      <c r="DC57" s="299"/>
      <c r="DD57" s="299"/>
      <c r="DE57" s="299"/>
      <c r="DF57" s="299"/>
      <c r="DG57" s="299"/>
      <c r="DH57" s="299"/>
      <c r="DI57" s="299"/>
      <c r="DJ57" s="299"/>
      <c r="DK57" s="299"/>
      <c r="DL57" s="299"/>
      <c r="DM57" s="299"/>
      <c r="DN57" s="299"/>
      <c r="DO57" s="299"/>
      <c r="DP57" s="299"/>
      <c r="DQ57" s="299"/>
      <c r="DR57" s="299"/>
      <c r="DS57" s="299"/>
      <c r="DT57" s="299"/>
      <c r="DU57" s="299"/>
      <c r="DV57" s="299"/>
      <c r="DW57" s="299"/>
      <c r="DX57" s="299"/>
      <c r="DY57" s="299"/>
      <c r="DZ57" s="299"/>
      <c r="EA57" s="299"/>
      <c r="EB57" s="299"/>
      <c r="EC57" s="299"/>
      <c r="ED57" s="299"/>
      <c r="EE57" s="299"/>
      <c r="EF57" s="299"/>
      <c r="EG57" s="299"/>
      <c r="EH57" s="299"/>
      <c r="EI57" s="299"/>
      <c r="EJ57" s="299"/>
      <c r="EK57" s="299"/>
      <c r="EL57" s="299"/>
      <c r="EM57" s="299"/>
      <c r="EN57" s="299"/>
      <c r="EO57" s="299"/>
      <c r="EP57" s="299"/>
      <c r="EQ57" s="299"/>
      <c r="ER57" s="299"/>
      <c r="ES57" s="299"/>
      <c r="ET57" s="299"/>
      <c r="EU57" s="299"/>
      <c r="EV57" s="299"/>
      <c r="EW57" s="299"/>
      <c r="EX57" s="299"/>
      <c r="EY57" s="299"/>
      <c r="EZ57" s="299"/>
      <c r="FA57" s="299"/>
      <c r="FB57" s="299"/>
      <c r="FC57" s="299"/>
      <c r="FD57" s="299"/>
      <c r="FE57" s="299"/>
      <c r="FF57" s="299"/>
      <c r="FG57" s="299"/>
      <c r="FH57" s="299"/>
      <c r="FI57" s="299"/>
      <c r="FJ57" s="299"/>
      <c r="FK57" s="299"/>
      <c r="FL57" s="299"/>
      <c r="FM57" s="299"/>
      <c r="FN57" s="299"/>
      <c r="FO57" s="299"/>
      <c r="FP57" s="299"/>
      <c r="FQ57" s="299"/>
      <c r="FR57" s="299"/>
      <c r="FS57" s="299"/>
      <c r="FT57" s="299"/>
      <c r="FU57" s="299"/>
      <c r="FV57" s="299"/>
      <c r="FW57" s="299"/>
      <c r="FX57" s="299"/>
      <c r="FY57" s="299"/>
      <c r="FZ57" s="299"/>
      <c r="GA57" s="299"/>
      <c r="GB57" s="299"/>
      <c r="GC57" s="299"/>
      <c r="GD57" s="299"/>
      <c r="GE57" s="299"/>
      <c r="GF57" s="299"/>
      <c r="GG57" s="299"/>
      <c r="GH57" s="299"/>
      <c r="GI57" s="299"/>
      <c r="GJ57" s="299"/>
      <c r="GK57" s="299"/>
      <c r="GL57" s="299"/>
      <c r="GM57" s="299"/>
      <c r="GN57" s="299"/>
      <c r="GO57" s="299"/>
      <c r="GP57" s="299"/>
      <c r="GQ57" s="299"/>
      <c r="GR57" s="299"/>
      <c r="GS57" s="299"/>
    </row>
    <row r="58" spans="1:201" customFormat="1" ht="19.7" customHeight="1">
      <c r="A58" s="276" t="s">
        <v>1379</v>
      </c>
      <c r="B58" s="220">
        <v>111</v>
      </c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299"/>
      <c r="CX58" s="299"/>
      <c r="CY58" s="299"/>
      <c r="CZ58" s="299"/>
      <c r="DA58" s="299"/>
      <c r="DB58" s="299"/>
      <c r="DC58" s="299"/>
      <c r="DD58" s="299"/>
      <c r="DE58" s="299"/>
      <c r="DF58" s="299"/>
      <c r="DG58" s="299"/>
      <c r="DH58" s="299"/>
      <c r="DI58" s="299"/>
      <c r="DJ58" s="299"/>
      <c r="DK58" s="299"/>
      <c r="DL58" s="299"/>
      <c r="DM58" s="299"/>
      <c r="DN58" s="299"/>
      <c r="DO58" s="299"/>
      <c r="DP58" s="299"/>
      <c r="DQ58" s="299"/>
      <c r="DR58" s="299"/>
      <c r="DS58" s="299"/>
      <c r="DT58" s="299"/>
      <c r="DU58" s="299"/>
      <c r="DV58" s="299"/>
      <c r="DW58" s="299"/>
      <c r="DX58" s="299"/>
      <c r="DY58" s="299"/>
      <c r="DZ58" s="299"/>
      <c r="EA58" s="299"/>
      <c r="EB58" s="299"/>
      <c r="EC58" s="299"/>
      <c r="ED58" s="299"/>
      <c r="EE58" s="299"/>
      <c r="EF58" s="299"/>
      <c r="EG58" s="299"/>
      <c r="EH58" s="299"/>
      <c r="EI58" s="299"/>
      <c r="EJ58" s="299"/>
      <c r="EK58" s="299"/>
      <c r="EL58" s="299"/>
      <c r="EM58" s="299"/>
      <c r="EN58" s="299"/>
      <c r="EO58" s="299"/>
      <c r="EP58" s="299"/>
      <c r="EQ58" s="299"/>
      <c r="ER58" s="299"/>
      <c r="ES58" s="299"/>
      <c r="ET58" s="299"/>
      <c r="EU58" s="299"/>
      <c r="EV58" s="299"/>
      <c r="EW58" s="299"/>
      <c r="EX58" s="299"/>
      <c r="EY58" s="299"/>
      <c r="EZ58" s="299"/>
      <c r="FA58" s="299"/>
      <c r="FB58" s="299"/>
      <c r="FC58" s="299"/>
      <c r="FD58" s="299"/>
      <c r="FE58" s="299"/>
      <c r="FF58" s="299"/>
      <c r="FG58" s="299"/>
      <c r="FH58" s="299"/>
      <c r="FI58" s="299"/>
      <c r="FJ58" s="299"/>
      <c r="FK58" s="299"/>
      <c r="FL58" s="299"/>
      <c r="FM58" s="299"/>
      <c r="FN58" s="299"/>
      <c r="FO58" s="299"/>
      <c r="FP58" s="299"/>
      <c r="FQ58" s="299"/>
      <c r="FR58" s="299"/>
      <c r="FS58" s="299"/>
      <c r="FT58" s="299"/>
      <c r="FU58" s="299"/>
      <c r="FV58" s="299"/>
      <c r="FW58" s="299"/>
      <c r="FX58" s="299"/>
      <c r="FY58" s="299"/>
      <c r="FZ58" s="299"/>
      <c r="GA58" s="299"/>
      <c r="GB58" s="299"/>
      <c r="GC58" s="299"/>
      <c r="GD58" s="299"/>
      <c r="GE58" s="299"/>
      <c r="GF58" s="299"/>
      <c r="GG58" s="299"/>
      <c r="GH58" s="299"/>
      <c r="GI58" s="299"/>
      <c r="GJ58" s="299"/>
      <c r="GK58" s="299"/>
      <c r="GL58" s="299"/>
      <c r="GM58" s="299"/>
      <c r="GN58" s="299"/>
      <c r="GO58" s="299"/>
      <c r="GP58" s="299"/>
      <c r="GQ58" s="299"/>
      <c r="GR58" s="299"/>
      <c r="GS58" s="299"/>
    </row>
    <row r="59" spans="1:201" customFormat="1" ht="19.7" customHeight="1">
      <c r="A59" s="276" t="s">
        <v>1380</v>
      </c>
      <c r="B59" s="220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299"/>
      <c r="DO59" s="299"/>
      <c r="DP59" s="299"/>
      <c r="DQ59" s="299"/>
      <c r="DR59" s="299"/>
      <c r="DS59" s="299"/>
      <c r="DT59" s="299"/>
      <c r="DU59" s="299"/>
      <c r="DV59" s="299"/>
      <c r="DW59" s="299"/>
      <c r="DX59" s="299"/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299"/>
      <c r="EJ59" s="299"/>
      <c r="EK59" s="299"/>
      <c r="EL59" s="299"/>
      <c r="EM59" s="299"/>
      <c r="EN59" s="299"/>
      <c r="EO59" s="299"/>
      <c r="EP59" s="299"/>
      <c r="EQ59" s="299"/>
      <c r="ER59" s="299"/>
      <c r="ES59" s="299"/>
      <c r="ET59" s="299"/>
      <c r="EU59" s="299"/>
      <c r="EV59" s="299"/>
      <c r="EW59" s="299"/>
      <c r="EX59" s="299"/>
      <c r="EY59" s="299"/>
      <c r="EZ59" s="299"/>
      <c r="FA59" s="299"/>
      <c r="FB59" s="299"/>
      <c r="FC59" s="299"/>
      <c r="FD59" s="299"/>
      <c r="FE59" s="299"/>
      <c r="FF59" s="299"/>
      <c r="FG59" s="299"/>
      <c r="FH59" s="299"/>
      <c r="FI59" s="299"/>
      <c r="FJ59" s="299"/>
      <c r="FK59" s="299"/>
      <c r="FL59" s="299"/>
      <c r="FM59" s="299"/>
      <c r="FN59" s="299"/>
      <c r="FO59" s="299"/>
      <c r="FP59" s="299"/>
      <c r="FQ59" s="299"/>
      <c r="FR59" s="299"/>
      <c r="FS59" s="299"/>
      <c r="FT59" s="299"/>
      <c r="FU59" s="299"/>
      <c r="FV59" s="299"/>
      <c r="FW59" s="299"/>
      <c r="FX59" s="299"/>
      <c r="FY59" s="299"/>
      <c r="FZ59" s="299"/>
      <c r="GA59" s="299"/>
      <c r="GB59" s="299"/>
      <c r="GC59" s="299"/>
      <c r="GD59" s="299"/>
      <c r="GE59" s="299"/>
      <c r="GF59" s="299"/>
      <c r="GG59" s="299"/>
      <c r="GH59" s="299"/>
      <c r="GI59" s="299"/>
      <c r="GJ59" s="299"/>
      <c r="GK59" s="299"/>
      <c r="GL59" s="299"/>
      <c r="GM59" s="299"/>
      <c r="GN59" s="299"/>
      <c r="GO59" s="299"/>
      <c r="GP59" s="299"/>
      <c r="GQ59" s="299"/>
      <c r="GR59" s="299"/>
      <c r="GS59" s="299"/>
    </row>
    <row r="60" spans="1:201" ht="19.7" customHeight="1">
      <c r="A60" s="276" t="s">
        <v>1381</v>
      </c>
      <c r="B60" s="220">
        <v>275</v>
      </c>
    </row>
    <row r="61" spans="1:201" ht="19.7" customHeight="1">
      <c r="A61" s="276" t="s">
        <v>1382</v>
      </c>
      <c r="B61" s="220"/>
    </row>
    <row r="62" spans="1:201" ht="19.7" customHeight="1">
      <c r="A62" s="276" t="s">
        <v>1383</v>
      </c>
      <c r="B62" s="220"/>
    </row>
    <row r="63" spans="1:201" ht="19.7" customHeight="1">
      <c r="A63" s="276" t="s">
        <v>1832</v>
      </c>
      <c r="B63" s="220"/>
    </row>
    <row r="64" spans="1:201" ht="19.7" customHeight="1">
      <c r="A64" s="276" t="s">
        <v>1384</v>
      </c>
      <c r="B64" s="220"/>
    </row>
    <row r="65" spans="1:2" ht="19.7" customHeight="1">
      <c r="A65" s="276" t="s">
        <v>1385</v>
      </c>
      <c r="B65" s="220"/>
    </row>
    <row r="66" spans="1:2" ht="19.7" customHeight="1">
      <c r="A66" s="276" t="s">
        <v>1386</v>
      </c>
      <c r="B66" s="220"/>
    </row>
    <row r="67" spans="1:2" ht="19.7" customHeight="1">
      <c r="A67" s="276" t="s">
        <v>1387</v>
      </c>
      <c r="B67" s="220"/>
    </row>
    <row r="68" spans="1:2" ht="19.7" customHeight="1">
      <c r="A68" s="276" t="s">
        <v>1388</v>
      </c>
      <c r="B68" s="220"/>
    </row>
    <row r="69" spans="1:2" ht="19.7" customHeight="1">
      <c r="A69" s="276" t="s">
        <v>1436</v>
      </c>
      <c r="B69" s="220"/>
    </row>
    <row r="70" spans="1:2" ht="19.7" customHeight="1">
      <c r="A70" s="409" t="s">
        <v>1321</v>
      </c>
      <c r="B70" s="216">
        <f>B5+B12+B48</f>
        <v>27319</v>
      </c>
    </row>
  </sheetData>
  <mergeCells count="1">
    <mergeCell ref="A2:B2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5" orientation="portrait" useFirstPageNumber="1" r:id="rId1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70"/>
  <sheetViews>
    <sheetView workbookViewId="0">
      <selection activeCell="A2" sqref="A2:D2"/>
    </sheetView>
  </sheetViews>
  <sheetFormatPr defaultColWidth="9" defaultRowHeight="32.25" customHeight="1"/>
  <cols>
    <col min="1" max="1" width="49.125" style="27" customWidth="1"/>
    <col min="2" max="3" width="10.375" style="27" customWidth="1"/>
    <col min="4" max="4" width="9.875" style="27" customWidth="1"/>
    <col min="5" max="193" width="10.75" style="27" customWidth="1"/>
    <col min="194" max="16384" width="9" style="27"/>
  </cols>
  <sheetData>
    <row r="1" spans="1:4" ht="27" customHeight="1">
      <c r="A1" s="171" t="s">
        <v>1437</v>
      </c>
      <c r="B1" s="171"/>
    </row>
    <row r="2" spans="1:4" ht="30" customHeight="1">
      <c r="A2" s="493" t="s">
        <v>1438</v>
      </c>
      <c r="B2" s="493"/>
      <c r="C2" s="493"/>
      <c r="D2" s="493"/>
    </row>
    <row r="3" spans="1:4" s="23" customFormat="1" ht="19.899999999999999" customHeight="1">
      <c r="A3" s="29"/>
      <c r="B3" s="29"/>
      <c r="D3" s="255" t="s">
        <v>117</v>
      </c>
    </row>
    <row r="4" spans="1:4" s="24" customFormat="1" ht="20.100000000000001" customHeight="1">
      <c r="A4" s="32" t="s">
        <v>1439</v>
      </c>
      <c r="B4" s="32" t="s">
        <v>1440</v>
      </c>
      <c r="C4" s="32" t="s">
        <v>121</v>
      </c>
      <c r="D4" s="32" t="s">
        <v>122</v>
      </c>
    </row>
    <row r="5" spans="1:4" s="25" customFormat="1" ht="20.100000000000001" customHeight="1">
      <c r="A5" s="399" t="s">
        <v>1441</v>
      </c>
      <c r="B5" s="242">
        <v>1800</v>
      </c>
      <c r="C5" s="242">
        <v>1800</v>
      </c>
      <c r="D5" s="221">
        <f t="shared" ref="D5:D13" si="0">C5/B5*100</f>
        <v>100</v>
      </c>
    </row>
    <row r="6" spans="1:4" s="25" customFormat="1" ht="20.100000000000001" customHeight="1">
      <c r="A6" s="399" t="s">
        <v>1442</v>
      </c>
      <c r="B6" s="242">
        <v>1522</v>
      </c>
      <c r="C6" s="242">
        <v>1522</v>
      </c>
      <c r="D6" s="221">
        <f t="shared" si="0"/>
        <v>100</v>
      </c>
    </row>
    <row r="7" spans="1:4" s="25" customFormat="1" ht="20.100000000000001" customHeight="1">
      <c r="A7" s="399" t="s">
        <v>1443</v>
      </c>
      <c r="B7" s="242">
        <v>250</v>
      </c>
      <c r="C7" s="242">
        <v>250</v>
      </c>
      <c r="D7" s="221">
        <f t="shared" si="0"/>
        <v>100</v>
      </c>
    </row>
    <row r="8" spans="1:4" s="25" customFormat="1" ht="20.100000000000001" customHeight="1">
      <c r="A8" s="399" t="s">
        <v>1444</v>
      </c>
      <c r="B8" s="242">
        <v>420</v>
      </c>
      <c r="C8" s="242">
        <v>420</v>
      </c>
      <c r="D8" s="221">
        <f t="shared" si="0"/>
        <v>100</v>
      </c>
    </row>
    <row r="9" spans="1:4" s="26" customFormat="1" ht="20.100000000000001" customHeight="1">
      <c r="A9" s="399" t="s">
        <v>1445</v>
      </c>
      <c r="B9" s="242">
        <v>245</v>
      </c>
      <c r="C9" s="242">
        <v>245</v>
      </c>
      <c r="D9" s="221">
        <f t="shared" si="0"/>
        <v>100</v>
      </c>
    </row>
    <row r="10" spans="1:4" s="26" customFormat="1" ht="20.100000000000001" customHeight="1">
      <c r="A10" s="399" t="s">
        <v>1446</v>
      </c>
      <c r="B10" s="242">
        <v>4316</v>
      </c>
      <c r="C10" s="242">
        <v>4316</v>
      </c>
      <c r="D10" s="221">
        <f t="shared" si="0"/>
        <v>100</v>
      </c>
    </row>
    <row r="11" spans="1:4" s="26" customFormat="1" ht="20.100000000000001" customHeight="1">
      <c r="A11" s="399" t="s">
        <v>1447</v>
      </c>
      <c r="B11" s="242">
        <v>400</v>
      </c>
      <c r="C11" s="242">
        <v>400</v>
      </c>
      <c r="D11" s="221">
        <f t="shared" si="0"/>
        <v>100</v>
      </c>
    </row>
    <row r="12" spans="1:4" s="25" customFormat="1" ht="20.100000000000001" customHeight="1">
      <c r="A12" s="399" t="s">
        <v>1448</v>
      </c>
      <c r="B12" s="242">
        <v>4000</v>
      </c>
      <c r="C12" s="242">
        <v>4000</v>
      </c>
      <c r="D12" s="221">
        <f t="shared" si="0"/>
        <v>100</v>
      </c>
    </row>
    <row r="13" spans="1:4" s="26" customFormat="1" ht="20.100000000000001" customHeight="1">
      <c r="A13" s="399" t="s">
        <v>1449</v>
      </c>
      <c r="B13" s="242">
        <v>1269</v>
      </c>
      <c r="C13" s="242">
        <v>1269</v>
      </c>
      <c r="D13" s="221">
        <f t="shared" si="0"/>
        <v>100</v>
      </c>
    </row>
    <row r="14" spans="1:4" s="43" customFormat="1" ht="20.100000000000001" customHeight="1">
      <c r="A14" s="400"/>
      <c r="B14" s="242"/>
      <c r="C14" s="242"/>
      <c r="D14" s="221"/>
    </row>
    <row r="15" spans="1:4" s="42" customFormat="1" ht="20.100000000000001" customHeight="1">
      <c r="A15" s="401" t="s">
        <v>1321</v>
      </c>
      <c r="B15" s="243">
        <f>SUM(B5:B14)</f>
        <v>14222</v>
      </c>
      <c r="C15" s="243">
        <f>SUM(C5:C14)</f>
        <v>14222</v>
      </c>
      <c r="D15" s="218">
        <f>C15/B15*100</f>
        <v>100</v>
      </c>
    </row>
    <row r="16" spans="1:4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19.7" customHeight="1"/>
    <row r="30" ht="19.7" customHeight="1"/>
    <row r="31" ht="19.7" customHeight="1"/>
    <row r="32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/>
  </sheetPr>
  <dimension ref="A1:R42"/>
  <sheetViews>
    <sheetView workbookViewId="0"/>
  </sheetViews>
  <sheetFormatPr defaultColWidth="9" defaultRowHeight="14.25"/>
  <cols>
    <col min="1" max="1" width="35.5" style="299" customWidth="1"/>
    <col min="2" max="4" width="13.75" style="298" customWidth="1"/>
    <col min="5" max="18" width="9" style="299"/>
  </cols>
  <sheetData>
    <row r="1" spans="1:4" s="299" customFormat="1" ht="27" customHeight="1">
      <c r="A1" s="366" t="s">
        <v>1450</v>
      </c>
      <c r="B1" s="298"/>
      <c r="C1" s="298"/>
      <c r="D1" s="298"/>
    </row>
    <row r="2" spans="1:4" s="365" customFormat="1" ht="27" customHeight="1">
      <c r="A2" s="485" t="s">
        <v>1451</v>
      </c>
      <c r="B2" s="483"/>
      <c r="C2" s="483"/>
      <c r="D2" s="483"/>
    </row>
    <row r="3" spans="1:4" s="299" customFormat="1" ht="19.899999999999999" customHeight="1">
      <c r="A3" s="365"/>
      <c r="B3" s="298"/>
      <c r="C3" s="298"/>
      <c r="D3" s="367" t="s">
        <v>117</v>
      </c>
    </row>
    <row r="4" spans="1:4" s="299" customFormat="1" ht="20.100000000000001" customHeight="1">
      <c r="A4" s="38" t="s">
        <v>118</v>
      </c>
      <c r="B4" s="368" t="s">
        <v>1452</v>
      </c>
      <c r="C4" s="368" t="s">
        <v>1440</v>
      </c>
      <c r="D4" s="368" t="s">
        <v>1453</v>
      </c>
    </row>
    <row r="5" spans="1:4" s="299" customFormat="1" ht="20.100000000000001" customHeight="1">
      <c r="A5" s="369" t="s">
        <v>124</v>
      </c>
      <c r="B5" s="370">
        <f>SUM(B6:B21)</f>
        <v>33990</v>
      </c>
      <c r="C5" s="370">
        <f>SUM(C6:C21)</f>
        <v>34950</v>
      </c>
      <c r="D5" s="397">
        <f>ROUND((C5/B5-1)*100,2)</f>
        <v>2.8</v>
      </c>
    </row>
    <row r="6" spans="1:4" s="299" customFormat="1" ht="20.100000000000001" customHeight="1">
      <c r="A6" s="372" t="s">
        <v>125</v>
      </c>
      <c r="B6" s="259">
        <v>11916</v>
      </c>
      <c r="C6" s="259">
        <v>12250</v>
      </c>
      <c r="D6" s="398">
        <f t="shared" ref="D6:D31" si="0">ROUND((C6/B6-1)*100,2)</f>
        <v>2.8</v>
      </c>
    </row>
    <row r="7" spans="1:4" s="299" customFormat="1" ht="20.100000000000001" customHeight="1">
      <c r="A7" s="372" t="s">
        <v>126</v>
      </c>
      <c r="B7" s="259">
        <v>3470</v>
      </c>
      <c r="C7" s="259">
        <v>3560</v>
      </c>
      <c r="D7" s="398">
        <f t="shared" si="0"/>
        <v>2.6</v>
      </c>
    </row>
    <row r="8" spans="1:4" s="299" customFormat="1" ht="20.100000000000001" customHeight="1">
      <c r="A8" s="372" t="s">
        <v>127</v>
      </c>
      <c r="B8" s="259"/>
      <c r="C8" s="259"/>
      <c r="D8" s="398"/>
    </row>
    <row r="9" spans="1:4" s="299" customFormat="1" ht="20.100000000000001" customHeight="1">
      <c r="A9" s="372" t="s">
        <v>128</v>
      </c>
      <c r="B9" s="259">
        <v>964</v>
      </c>
      <c r="C9" s="259">
        <v>990</v>
      </c>
      <c r="D9" s="398">
        <f t="shared" si="0"/>
        <v>2.7</v>
      </c>
    </row>
    <row r="10" spans="1:4" s="299" customFormat="1" ht="20.100000000000001" customHeight="1">
      <c r="A10" s="372" t="s">
        <v>129</v>
      </c>
      <c r="B10" s="259">
        <v>1550</v>
      </c>
      <c r="C10" s="259">
        <v>1590</v>
      </c>
      <c r="D10" s="398">
        <f t="shared" si="0"/>
        <v>2.6</v>
      </c>
    </row>
    <row r="11" spans="1:4" s="299" customFormat="1" ht="20.100000000000001" customHeight="1">
      <c r="A11" s="372" t="s">
        <v>130</v>
      </c>
      <c r="B11" s="259">
        <v>1633</v>
      </c>
      <c r="C11" s="259">
        <v>1690</v>
      </c>
      <c r="D11" s="398">
        <f t="shared" si="0"/>
        <v>3.5</v>
      </c>
    </row>
    <row r="12" spans="1:4" s="299" customFormat="1" ht="20.100000000000001" customHeight="1">
      <c r="A12" s="372" t="s">
        <v>131</v>
      </c>
      <c r="B12" s="259">
        <v>1149</v>
      </c>
      <c r="C12" s="259">
        <v>1180</v>
      </c>
      <c r="D12" s="398">
        <f t="shared" si="0"/>
        <v>2.7</v>
      </c>
    </row>
    <row r="13" spans="1:4" s="299" customFormat="1" ht="20.100000000000001" customHeight="1">
      <c r="A13" s="372" t="s">
        <v>132</v>
      </c>
      <c r="B13" s="259">
        <v>1611</v>
      </c>
      <c r="C13" s="259">
        <v>1660</v>
      </c>
      <c r="D13" s="398">
        <f t="shared" si="0"/>
        <v>3</v>
      </c>
    </row>
    <row r="14" spans="1:4" s="299" customFormat="1" ht="20.100000000000001" customHeight="1">
      <c r="A14" s="372" t="s">
        <v>133</v>
      </c>
      <c r="B14" s="259">
        <v>1219</v>
      </c>
      <c r="C14" s="259">
        <v>1260</v>
      </c>
      <c r="D14" s="398">
        <f t="shared" si="0"/>
        <v>3.4</v>
      </c>
    </row>
    <row r="15" spans="1:4" s="299" customFormat="1" ht="20.100000000000001" customHeight="1">
      <c r="A15" s="372" t="s">
        <v>134</v>
      </c>
      <c r="B15" s="259">
        <v>4566</v>
      </c>
      <c r="C15" s="259">
        <v>4720</v>
      </c>
      <c r="D15" s="398">
        <f t="shared" si="0"/>
        <v>3.4</v>
      </c>
    </row>
    <row r="16" spans="1:4" s="299" customFormat="1" ht="20.100000000000001" customHeight="1">
      <c r="A16" s="372" t="s">
        <v>135</v>
      </c>
      <c r="B16" s="259">
        <v>1289</v>
      </c>
      <c r="C16" s="259">
        <v>1320</v>
      </c>
      <c r="D16" s="398">
        <f t="shared" si="0"/>
        <v>2.4</v>
      </c>
    </row>
    <row r="17" spans="1:6" s="299" customFormat="1" ht="20.100000000000001" customHeight="1">
      <c r="A17" s="372" t="s">
        <v>136</v>
      </c>
      <c r="B17" s="259">
        <v>1257</v>
      </c>
      <c r="C17" s="259">
        <v>1300</v>
      </c>
      <c r="D17" s="398">
        <f t="shared" si="0"/>
        <v>3.4</v>
      </c>
    </row>
    <row r="18" spans="1:6" s="299" customFormat="1" ht="20.100000000000001" customHeight="1">
      <c r="A18" s="372" t="s">
        <v>137</v>
      </c>
      <c r="B18" s="259">
        <v>3101</v>
      </c>
      <c r="C18" s="259">
        <v>3180</v>
      </c>
      <c r="D18" s="398">
        <f t="shared" si="0"/>
        <v>2.6</v>
      </c>
    </row>
    <row r="19" spans="1:6" s="299" customFormat="1" ht="20.100000000000001" customHeight="1">
      <c r="A19" s="372" t="s">
        <v>138</v>
      </c>
      <c r="B19" s="259"/>
      <c r="C19" s="259"/>
      <c r="D19" s="398"/>
    </row>
    <row r="20" spans="1:6" s="299" customFormat="1" ht="20.100000000000001" customHeight="1">
      <c r="A20" s="372" t="s">
        <v>139</v>
      </c>
      <c r="B20" s="259">
        <v>240</v>
      </c>
      <c r="C20" s="259">
        <v>250</v>
      </c>
      <c r="D20" s="398">
        <f t="shared" si="0"/>
        <v>4.2</v>
      </c>
    </row>
    <row r="21" spans="1:6" s="299" customFormat="1" ht="20.100000000000001" customHeight="1">
      <c r="A21" s="372" t="s">
        <v>140</v>
      </c>
      <c r="B21" s="259">
        <v>25</v>
      </c>
      <c r="C21" s="259"/>
      <c r="D21" s="398">
        <f t="shared" si="0"/>
        <v>-100</v>
      </c>
    </row>
    <row r="22" spans="1:6" s="299" customFormat="1" ht="20.100000000000001" customHeight="1">
      <c r="A22" s="369" t="s">
        <v>141</v>
      </c>
      <c r="B22" s="370">
        <f>SUM(B23:B29)</f>
        <v>52232</v>
      </c>
      <c r="C22" s="370">
        <f>SUM(C23:C29)</f>
        <v>52310</v>
      </c>
      <c r="D22" s="397">
        <f t="shared" si="0"/>
        <v>0.2</v>
      </c>
    </row>
    <row r="23" spans="1:6" s="299" customFormat="1" ht="20.100000000000001" customHeight="1">
      <c r="A23" s="372" t="s">
        <v>142</v>
      </c>
      <c r="B23" s="259">
        <v>2192</v>
      </c>
      <c r="C23" s="259">
        <v>2390</v>
      </c>
      <c r="D23" s="398">
        <f t="shared" si="0"/>
        <v>9</v>
      </c>
    </row>
    <row r="24" spans="1:6" s="299" customFormat="1" ht="20.100000000000001" customHeight="1">
      <c r="A24" s="372" t="s">
        <v>143</v>
      </c>
      <c r="B24" s="259">
        <v>5778</v>
      </c>
      <c r="C24" s="259">
        <v>5780</v>
      </c>
      <c r="D24" s="398">
        <f t="shared" si="0"/>
        <v>0</v>
      </c>
    </row>
    <row r="25" spans="1:6" s="299" customFormat="1" ht="20.100000000000001" customHeight="1">
      <c r="A25" s="372" t="s">
        <v>144</v>
      </c>
      <c r="B25" s="259">
        <v>5580</v>
      </c>
      <c r="C25" s="259">
        <v>5620</v>
      </c>
      <c r="D25" s="398">
        <f t="shared" si="0"/>
        <v>0.7</v>
      </c>
    </row>
    <row r="26" spans="1:6" s="299" customFormat="1" ht="20.100000000000001" customHeight="1">
      <c r="A26" s="374" t="s">
        <v>145</v>
      </c>
      <c r="B26" s="259">
        <v>30234</v>
      </c>
      <c r="C26" s="259">
        <v>33240</v>
      </c>
      <c r="D26" s="398">
        <f t="shared" si="0"/>
        <v>9.9</v>
      </c>
      <c r="F26" s="478"/>
    </row>
    <row r="27" spans="1:6" s="299" customFormat="1" ht="20.100000000000001" customHeight="1">
      <c r="A27" s="372" t="s">
        <v>146</v>
      </c>
      <c r="B27" s="259">
        <v>2116</v>
      </c>
      <c r="C27" s="259">
        <v>2210</v>
      </c>
      <c r="D27" s="398">
        <f t="shared" si="0"/>
        <v>4.4000000000000004</v>
      </c>
    </row>
    <row r="28" spans="1:6" s="299" customFormat="1" ht="20.100000000000001" customHeight="1">
      <c r="A28" s="372" t="s">
        <v>147</v>
      </c>
      <c r="B28" s="259">
        <v>259</v>
      </c>
      <c r="C28" s="259">
        <v>270</v>
      </c>
      <c r="D28" s="398">
        <f t="shared" si="0"/>
        <v>4.3</v>
      </c>
    </row>
    <row r="29" spans="1:6" s="299" customFormat="1" ht="19.7" customHeight="1">
      <c r="A29" s="372" t="s">
        <v>148</v>
      </c>
      <c r="B29" s="259">
        <v>6073</v>
      </c>
      <c r="C29" s="259">
        <v>2800</v>
      </c>
      <c r="D29" s="398">
        <f t="shared" si="0"/>
        <v>-53.9</v>
      </c>
    </row>
    <row r="30" spans="1:6" s="299" customFormat="1" ht="19.7" customHeight="1">
      <c r="A30" s="372" t="s">
        <v>149</v>
      </c>
      <c r="B30" s="259"/>
      <c r="C30" s="259"/>
      <c r="D30" s="397"/>
    </row>
    <row r="31" spans="1:6" s="299" customFormat="1" ht="19.7" customHeight="1">
      <c r="A31" s="375" t="s">
        <v>150</v>
      </c>
      <c r="B31" s="370">
        <f>B22+B5</f>
        <v>86222</v>
      </c>
      <c r="C31" s="370">
        <f>C22+C5</f>
        <v>87260</v>
      </c>
      <c r="D31" s="397">
        <f t="shared" si="0"/>
        <v>1.2</v>
      </c>
    </row>
    <row r="32" spans="1:6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57"/>
  <sheetViews>
    <sheetView showZeros="0" topLeftCell="B13" workbookViewId="0">
      <selection activeCell="B1" sqref="B1"/>
    </sheetView>
  </sheetViews>
  <sheetFormatPr defaultColWidth="8.75" defaultRowHeight="14.25"/>
  <cols>
    <col min="1" max="1" width="9.75" hidden="1" customWidth="1"/>
    <col min="2" max="2" width="32.375" style="331" customWidth="1"/>
    <col min="3" max="5" width="10" style="383" customWidth="1"/>
    <col min="6" max="7" width="10" customWidth="1"/>
  </cols>
  <sheetData>
    <row r="1" spans="1:8" ht="27" customHeight="1">
      <c r="A1" s="334"/>
      <c r="B1" s="335" t="s">
        <v>1454</v>
      </c>
      <c r="C1" s="384"/>
      <c r="D1" s="384"/>
      <c r="E1" s="385"/>
    </row>
    <row r="2" spans="1:8" ht="29.25" customHeight="1">
      <c r="A2" s="338"/>
      <c r="B2" s="485" t="s">
        <v>1455</v>
      </c>
      <c r="C2" s="485"/>
      <c r="D2" s="485"/>
      <c r="E2" s="485"/>
      <c r="F2" s="485"/>
      <c r="G2" s="485"/>
    </row>
    <row r="3" spans="1:8" ht="19.899999999999999" customHeight="1">
      <c r="B3" s="339"/>
      <c r="C3" s="386"/>
      <c r="D3" s="387"/>
      <c r="G3" s="386"/>
    </row>
    <row r="4" spans="1:8" ht="20.100000000000001" customHeight="1">
      <c r="A4" s="388"/>
      <c r="B4" s="495" t="s">
        <v>118</v>
      </c>
      <c r="C4" s="497" t="s">
        <v>1456</v>
      </c>
      <c r="D4" s="494" t="s">
        <v>1457</v>
      </c>
      <c r="E4" s="494"/>
      <c r="F4" s="494"/>
      <c r="G4" s="494"/>
    </row>
    <row r="5" spans="1:8" ht="45" customHeight="1">
      <c r="A5" s="388"/>
      <c r="B5" s="496"/>
      <c r="C5" s="498"/>
      <c r="D5" s="462" t="s">
        <v>1458</v>
      </c>
      <c r="E5" s="463" t="s">
        <v>1459</v>
      </c>
      <c r="F5" s="463" t="s">
        <v>1460</v>
      </c>
      <c r="G5" s="463" t="s">
        <v>1453</v>
      </c>
      <c r="H5" s="476"/>
    </row>
    <row r="6" spans="1:8" ht="20.100000000000001" customHeight="1">
      <c r="A6" s="345">
        <v>201</v>
      </c>
      <c r="B6" s="347" t="s">
        <v>153</v>
      </c>
      <c r="C6" s="390">
        <v>48294</v>
      </c>
      <c r="D6" s="220">
        <f t="shared" ref="D6:D30" si="0">SUM(E6:F6)</f>
        <v>49557</v>
      </c>
      <c r="E6" s="220">
        <v>49557</v>
      </c>
      <c r="F6" s="390"/>
      <c r="G6" s="391">
        <f>(D6-C6)/C6*100</f>
        <v>2.6</v>
      </c>
    </row>
    <row r="7" spans="1:8" ht="20.100000000000001" customHeight="1">
      <c r="A7" s="350">
        <v>202</v>
      </c>
      <c r="B7" s="347" t="s">
        <v>154</v>
      </c>
      <c r="C7" s="392"/>
      <c r="D7" s="220"/>
      <c r="E7" s="220"/>
      <c r="F7" s="390"/>
      <c r="G7" s="391"/>
    </row>
    <row r="8" spans="1:8" s="476" customFormat="1" ht="20.100000000000001" customHeight="1">
      <c r="A8" s="350">
        <v>203</v>
      </c>
      <c r="B8" s="347" t="s">
        <v>155</v>
      </c>
      <c r="C8" s="224">
        <v>131</v>
      </c>
      <c r="D8" s="220">
        <f t="shared" si="0"/>
        <v>81</v>
      </c>
      <c r="E8" s="220">
        <v>81</v>
      </c>
      <c r="F8" s="390"/>
      <c r="G8" s="391">
        <f t="shared" ref="G8:G32" si="1">(D8-C8)/C8*100</f>
        <v>-38.200000000000003</v>
      </c>
    </row>
    <row r="9" spans="1:8" ht="20.100000000000001" customHeight="1">
      <c r="A9" s="350">
        <v>204</v>
      </c>
      <c r="B9" s="347" t="s">
        <v>156</v>
      </c>
      <c r="C9" s="224">
        <v>12604</v>
      </c>
      <c r="D9" s="220">
        <f t="shared" si="0"/>
        <v>12671</v>
      </c>
      <c r="E9" s="220">
        <v>12671</v>
      </c>
      <c r="F9" s="390"/>
      <c r="G9" s="391">
        <f t="shared" si="1"/>
        <v>0.5</v>
      </c>
    </row>
    <row r="10" spans="1:8" ht="20.100000000000001" customHeight="1">
      <c r="A10" s="350">
        <v>205</v>
      </c>
      <c r="B10" s="347" t="s">
        <v>157</v>
      </c>
      <c r="C10" s="224">
        <v>93462</v>
      </c>
      <c r="D10" s="220">
        <f t="shared" si="0"/>
        <v>94931</v>
      </c>
      <c r="E10" s="220">
        <v>94931</v>
      </c>
      <c r="F10" s="390"/>
      <c r="G10" s="391">
        <f t="shared" si="1"/>
        <v>1.6</v>
      </c>
    </row>
    <row r="11" spans="1:8" ht="20.100000000000001" customHeight="1">
      <c r="A11" s="350">
        <v>206</v>
      </c>
      <c r="B11" s="347" t="s">
        <v>158</v>
      </c>
      <c r="C11" s="392">
        <v>629</v>
      </c>
      <c r="D11" s="220">
        <f t="shared" si="0"/>
        <v>645</v>
      </c>
      <c r="E11" s="220">
        <v>645</v>
      </c>
      <c r="F11" s="390"/>
      <c r="G11" s="391">
        <f t="shared" si="1"/>
        <v>2.5</v>
      </c>
    </row>
    <row r="12" spans="1:8" ht="20.100000000000001" customHeight="1">
      <c r="A12" s="350">
        <v>207</v>
      </c>
      <c r="B12" s="347" t="s">
        <v>159</v>
      </c>
      <c r="C12" s="390">
        <v>3702</v>
      </c>
      <c r="D12" s="220">
        <f t="shared" si="0"/>
        <v>3900</v>
      </c>
      <c r="E12" s="220">
        <v>3900</v>
      </c>
      <c r="F12" s="390"/>
      <c r="G12" s="391">
        <f t="shared" si="1"/>
        <v>5.3</v>
      </c>
    </row>
    <row r="13" spans="1:8" ht="20.100000000000001" customHeight="1">
      <c r="A13" s="350">
        <v>208</v>
      </c>
      <c r="B13" s="347" t="s">
        <v>160</v>
      </c>
      <c r="C13" s="224">
        <v>61644</v>
      </c>
      <c r="D13" s="220">
        <f t="shared" si="0"/>
        <v>64509</v>
      </c>
      <c r="E13" s="220">
        <v>64509</v>
      </c>
      <c r="F13" s="390"/>
      <c r="G13" s="391">
        <f t="shared" si="1"/>
        <v>4.5999999999999996</v>
      </c>
    </row>
    <row r="14" spans="1:8" ht="20.100000000000001" customHeight="1">
      <c r="A14" s="350">
        <v>210</v>
      </c>
      <c r="B14" s="347" t="s">
        <v>161</v>
      </c>
      <c r="C14" s="390">
        <v>29757</v>
      </c>
      <c r="D14" s="220">
        <f t="shared" si="0"/>
        <v>31952</v>
      </c>
      <c r="E14" s="220">
        <v>31781</v>
      </c>
      <c r="F14" s="390">
        <v>171</v>
      </c>
      <c r="G14" s="391">
        <f t="shared" si="1"/>
        <v>7.4</v>
      </c>
    </row>
    <row r="15" spans="1:8" ht="20.100000000000001" customHeight="1">
      <c r="A15" s="357">
        <v>211</v>
      </c>
      <c r="B15" s="347" t="s">
        <v>162</v>
      </c>
      <c r="C15" s="390">
        <v>5672</v>
      </c>
      <c r="D15" s="220">
        <f t="shared" si="0"/>
        <v>5680</v>
      </c>
      <c r="E15" s="220">
        <v>5680</v>
      </c>
      <c r="F15" s="390"/>
      <c r="G15" s="391">
        <f t="shared" si="1"/>
        <v>0.1</v>
      </c>
    </row>
    <row r="16" spans="1:8" ht="20.100000000000001" customHeight="1">
      <c r="A16" s="357">
        <v>212</v>
      </c>
      <c r="B16" s="347" t="s">
        <v>163</v>
      </c>
      <c r="C16" s="390">
        <v>8600</v>
      </c>
      <c r="D16" s="220">
        <f t="shared" si="0"/>
        <v>8893</v>
      </c>
      <c r="E16" s="220">
        <v>8893</v>
      </c>
      <c r="F16" s="390"/>
      <c r="G16" s="391">
        <f t="shared" si="1"/>
        <v>3.4</v>
      </c>
    </row>
    <row r="17" spans="1:7" ht="20.100000000000001" customHeight="1">
      <c r="A17" s="357">
        <v>213</v>
      </c>
      <c r="B17" s="347" t="s">
        <v>164</v>
      </c>
      <c r="C17" s="390">
        <v>85923</v>
      </c>
      <c r="D17" s="220">
        <f t="shared" si="0"/>
        <v>86590</v>
      </c>
      <c r="E17" s="220">
        <v>86590</v>
      </c>
      <c r="F17" s="390"/>
      <c r="G17" s="391">
        <f t="shared" si="1"/>
        <v>0.8</v>
      </c>
    </row>
    <row r="18" spans="1:7" ht="20.100000000000001" customHeight="1">
      <c r="A18" s="357">
        <v>214</v>
      </c>
      <c r="B18" s="347" t="s">
        <v>165</v>
      </c>
      <c r="C18" s="390">
        <v>9141</v>
      </c>
      <c r="D18" s="220">
        <f t="shared" si="0"/>
        <v>9184</v>
      </c>
      <c r="E18" s="220">
        <v>9184</v>
      </c>
      <c r="F18" s="390"/>
      <c r="G18" s="391">
        <f t="shared" si="1"/>
        <v>0.5</v>
      </c>
    </row>
    <row r="19" spans="1:7" ht="20.100000000000001" customHeight="1">
      <c r="A19" s="357">
        <v>215</v>
      </c>
      <c r="B19" s="347" t="s">
        <v>166</v>
      </c>
      <c r="C19" s="224">
        <v>979</v>
      </c>
      <c r="D19" s="220">
        <f t="shared" si="0"/>
        <v>1093</v>
      </c>
      <c r="E19" s="220">
        <v>1093</v>
      </c>
      <c r="F19" s="390"/>
      <c r="G19" s="391">
        <f t="shared" si="1"/>
        <v>11.6</v>
      </c>
    </row>
    <row r="20" spans="1:7" ht="20.100000000000001" customHeight="1">
      <c r="A20" s="357">
        <v>216</v>
      </c>
      <c r="B20" s="347" t="s">
        <v>167</v>
      </c>
      <c r="C20" s="224">
        <v>918</v>
      </c>
      <c r="D20" s="220">
        <f t="shared" si="0"/>
        <v>920</v>
      </c>
      <c r="E20" s="220">
        <v>920</v>
      </c>
      <c r="F20" s="390"/>
      <c r="G20" s="391">
        <f t="shared" si="1"/>
        <v>0.2</v>
      </c>
    </row>
    <row r="21" spans="1:7" ht="20.100000000000001" customHeight="1">
      <c r="A21" s="357">
        <v>217</v>
      </c>
      <c r="B21" s="347" t="s">
        <v>168</v>
      </c>
      <c r="C21" s="224">
        <v>381</v>
      </c>
      <c r="D21" s="220">
        <v>106</v>
      </c>
      <c r="E21" s="220">
        <v>106</v>
      </c>
      <c r="F21" s="390"/>
      <c r="G21" s="391">
        <f t="shared" si="1"/>
        <v>-72.2</v>
      </c>
    </row>
    <row r="22" spans="1:7" ht="20.100000000000001" customHeight="1">
      <c r="A22" s="357">
        <v>219</v>
      </c>
      <c r="B22" s="347" t="s">
        <v>169</v>
      </c>
      <c r="C22" s="224"/>
      <c r="D22" s="220"/>
      <c r="E22" s="220"/>
      <c r="F22" s="390"/>
      <c r="G22" s="391"/>
    </row>
    <row r="23" spans="1:7" ht="20.100000000000001" customHeight="1">
      <c r="A23" s="357">
        <v>220</v>
      </c>
      <c r="B23" s="347" t="s">
        <v>170</v>
      </c>
      <c r="C23" s="224">
        <v>1876</v>
      </c>
      <c r="D23" s="220">
        <f t="shared" si="0"/>
        <v>1895</v>
      </c>
      <c r="E23" s="220">
        <v>1895</v>
      </c>
      <c r="F23" s="390"/>
      <c r="G23" s="391">
        <f t="shared" si="1"/>
        <v>1</v>
      </c>
    </row>
    <row r="24" spans="1:7" ht="20.100000000000001" customHeight="1">
      <c r="A24" s="357">
        <v>221</v>
      </c>
      <c r="B24" s="347" t="s">
        <v>171</v>
      </c>
      <c r="C24" s="390">
        <v>16439</v>
      </c>
      <c r="D24" s="220">
        <f t="shared" si="0"/>
        <v>17383</v>
      </c>
      <c r="E24" s="220">
        <f>17365+18</f>
        <v>17383</v>
      </c>
      <c r="F24" s="390"/>
      <c r="G24" s="391">
        <f t="shared" si="1"/>
        <v>5.7</v>
      </c>
    </row>
    <row r="25" spans="1:7" ht="20.100000000000001" customHeight="1">
      <c r="A25" s="357">
        <v>222</v>
      </c>
      <c r="B25" s="347" t="s">
        <v>172</v>
      </c>
      <c r="C25" s="224">
        <v>3839</v>
      </c>
      <c r="D25" s="220">
        <f t="shared" si="0"/>
        <v>3885</v>
      </c>
      <c r="E25" s="220">
        <v>3885</v>
      </c>
      <c r="F25" s="390"/>
      <c r="G25" s="391">
        <f t="shared" si="1"/>
        <v>1.2</v>
      </c>
    </row>
    <row r="26" spans="1:7" ht="20.100000000000001" customHeight="1">
      <c r="A26" s="357">
        <v>224</v>
      </c>
      <c r="B26" s="347" t="s">
        <v>173</v>
      </c>
      <c r="C26" s="224">
        <v>7179</v>
      </c>
      <c r="D26" s="220">
        <f t="shared" si="0"/>
        <v>7254</v>
      </c>
      <c r="E26" s="220">
        <v>7254</v>
      </c>
      <c r="F26" s="390"/>
      <c r="G26" s="391">
        <f t="shared" si="1"/>
        <v>1</v>
      </c>
    </row>
    <row r="27" spans="1:7" s="20" customFormat="1" ht="20.100000000000001" customHeight="1">
      <c r="A27" s="357">
        <v>227</v>
      </c>
      <c r="B27" s="347" t="s">
        <v>174</v>
      </c>
      <c r="C27" s="390">
        <v>4500</v>
      </c>
      <c r="D27" s="220">
        <f t="shared" si="0"/>
        <v>4500</v>
      </c>
      <c r="E27" s="220">
        <v>4500</v>
      </c>
      <c r="F27" s="390"/>
      <c r="G27" s="391">
        <f t="shared" si="1"/>
        <v>0</v>
      </c>
    </row>
    <row r="28" spans="1:7" s="330" customFormat="1" ht="20.100000000000001" customHeight="1">
      <c r="A28" s="357">
        <v>229</v>
      </c>
      <c r="B28" s="347" t="s">
        <v>175</v>
      </c>
      <c r="C28" s="393"/>
      <c r="D28" s="220">
        <v>31</v>
      </c>
      <c r="E28" s="220">
        <v>31</v>
      </c>
      <c r="F28" s="390"/>
      <c r="G28" s="391"/>
    </row>
    <row r="29" spans="1:7" ht="19.7" customHeight="1">
      <c r="A29" s="357">
        <v>232</v>
      </c>
      <c r="B29" s="347" t="s">
        <v>176</v>
      </c>
      <c r="C29" s="390">
        <v>22096</v>
      </c>
      <c r="D29" s="220">
        <f t="shared" si="0"/>
        <v>22147</v>
      </c>
      <c r="E29" s="220">
        <v>22147</v>
      </c>
      <c r="F29" s="390"/>
      <c r="G29" s="391">
        <f t="shared" si="1"/>
        <v>0.2</v>
      </c>
    </row>
    <row r="30" spans="1:7" ht="19.7" customHeight="1">
      <c r="A30" s="357">
        <v>233</v>
      </c>
      <c r="B30" s="347" t="s">
        <v>177</v>
      </c>
      <c r="C30" s="224">
        <v>90</v>
      </c>
      <c r="D30" s="220">
        <f t="shared" si="0"/>
        <v>120</v>
      </c>
      <c r="E30" s="220">
        <v>120</v>
      </c>
      <c r="F30" s="390"/>
      <c r="G30" s="391">
        <f t="shared" si="1"/>
        <v>33.299999999999997</v>
      </c>
    </row>
    <row r="31" spans="1:7" ht="19.7" customHeight="1">
      <c r="A31" s="357"/>
      <c r="B31" s="464"/>
      <c r="C31" s="465"/>
      <c r="D31" s="466"/>
      <c r="E31" s="466"/>
      <c r="F31" s="467"/>
      <c r="G31" s="468"/>
    </row>
    <row r="32" spans="1:7" ht="19.7" customHeight="1">
      <c r="A32" s="394"/>
      <c r="B32" s="342" t="s">
        <v>178</v>
      </c>
      <c r="C32" s="217">
        <f>SUM(C6:C30)</f>
        <v>417856</v>
      </c>
      <c r="D32" s="217">
        <f t="shared" ref="D32:F32" si="2">SUM(D6:D30)</f>
        <v>427927</v>
      </c>
      <c r="E32" s="217">
        <f t="shared" si="2"/>
        <v>427756</v>
      </c>
      <c r="F32" s="395">
        <f t="shared" si="2"/>
        <v>171</v>
      </c>
      <c r="G32" s="396">
        <f t="shared" si="1"/>
        <v>2.4</v>
      </c>
    </row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</sheetData>
  <mergeCells count="4">
    <mergeCell ref="B2:G2"/>
    <mergeCell ref="D4:G4"/>
    <mergeCell ref="B4:B5"/>
    <mergeCell ref="C4:C5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 r:id="rId1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H32"/>
  <sheetViews>
    <sheetView showZeros="0" zoomScaleNormal="100" zoomScaleSheetLayoutView="100" workbookViewId="0"/>
  </sheetViews>
  <sheetFormatPr defaultColWidth="9" defaultRowHeight="14.25"/>
  <cols>
    <col min="1" max="1" width="33.625" style="297" customWidth="1"/>
    <col min="2" max="2" width="11.625" style="298" customWidth="1"/>
    <col min="3" max="3" width="33.625" style="297" customWidth="1"/>
    <col min="4" max="4" width="11.625" style="298" customWidth="1"/>
    <col min="5" max="16384" width="9" style="299"/>
  </cols>
  <sheetData>
    <row r="1" spans="1:138" customFormat="1" ht="27" customHeight="1">
      <c r="A1" s="267" t="s">
        <v>1461</v>
      </c>
      <c r="B1" s="300"/>
      <c r="C1" s="301"/>
      <c r="D1" s="300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</row>
    <row r="2" spans="1:138" customFormat="1" ht="27" customHeight="1">
      <c r="A2" s="486" t="s">
        <v>1462</v>
      </c>
      <c r="B2" s="487"/>
      <c r="C2" s="488"/>
      <c r="D2" s="487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</row>
    <row r="3" spans="1:138" customFormat="1" ht="19.899999999999999" customHeight="1">
      <c r="A3" s="302"/>
      <c r="B3" s="303"/>
      <c r="C3" s="484" t="s">
        <v>181</v>
      </c>
      <c r="D3" s="484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</row>
    <row r="4" spans="1:138" customFormat="1" ht="20.100000000000001" customHeight="1">
      <c r="A4" s="304" t="s">
        <v>182</v>
      </c>
      <c r="B4" s="305" t="s">
        <v>1440</v>
      </c>
      <c r="C4" s="304" t="s">
        <v>183</v>
      </c>
      <c r="D4" s="305" t="s">
        <v>1440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</row>
    <row r="5" spans="1:138" customFormat="1" ht="20.100000000000001" customHeight="1">
      <c r="A5" s="306" t="s">
        <v>184</v>
      </c>
      <c r="B5" s="307">
        <f>'12'!C31</f>
        <v>87260</v>
      </c>
      <c r="C5" s="308" t="s">
        <v>185</v>
      </c>
      <c r="D5" s="307">
        <f>'13'!D32</f>
        <v>427927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299"/>
      <c r="EF5" s="299"/>
      <c r="EG5" s="299"/>
      <c r="EH5" s="299"/>
    </row>
    <row r="6" spans="1:138" s="20" customFormat="1" ht="20.100000000000001" customHeight="1">
      <c r="A6" s="376" t="s">
        <v>186</v>
      </c>
      <c r="B6" s="377">
        <f>B7+B11+B12+B16+B17+B22</f>
        <v>369647</v>
      </c>
      <c r="C6" s="378" t="s">
        <v>187</v>
      </c>
      <c r="D6" s="312">
        <f>D7+D10+D11+D12+D13+D14+D15</f>
        <v>28980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</row>
    <row r="7" spans="1:138" s="20" customFormat="1" ht="20.100000000000001" customHeight="1">
      <c r="A7" s="313" t="s">
        <v>188</v>
      </c>
      <c r="B7" s="377">
        <f>SUM(B8:B10)</f>
        <v>272008</v>
      </c>
      <c r="C7" s="314" t="s">
        <v>189</v>
      </c>
      <c r="D7" s="315">
        <f>SUM(D8:D9)</f>
        <v>28980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</row>
    <row r="8" spans="1:138" s="20" customFormat="1" ht="20.100000000000001" customHeight="1">
      <c r="A8" s="316" t="s">
        <v>190</v>
      </c>
      <c r="B8" s="379">
        <v>9979</v>
      </c>
      <c r="C8" s="314" t="s">
        <v>191</v>
      </c>
      <c r="D8" s="317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</row>
    <row r="9" spans="1:138" s="20" customFormat="1" ht="20.100000000000001" customHeight="1">
      <c r="A9" s="316" t="s">
        <v>192</v>
      </c>
      <c r="B9" s="379">
        <f>'20'!B12</f>
        <v>261858</v>
      </c>
      <c r="C9" s="314" t="s">
        <v>193</v>
      </c>
      <c r="D9" s="379">
        <v>28980</v>
      </c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299"/>
      <c r="EG9" s="299"/>
      <c r="EH9" s="299"/>
    </row>
    <row r="10" spans="1:138" s="20" customFormat="1" ht="20.100000000000001" customHeight="1">
      <c r="A10" s="316" t="s">
        <v>194</v>
      </c>
      <c r="B10" s="379">
        <v>171</v>
      </c>
      <c r="C10" s="314" t="s">
        <v>195</v>
      </c>
      <c r="D10" s="317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</row>
    <row r="11" spans="1:138" s="20" customFormat="1" ht="20.100000000000001" customHeight="1">
      <c r="A11" s="33" t="s">
        <v>196</v>
      </c>
      <c r="B11" s="379">
        <f>'3'!D29</f>
        <v>61662</v>
      </c>
      <c r="C11" s="33" t="s">
        <v>197</v>
      </c>
      <c r="D11" s="315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</row>
    <row r="12" spans="1:138" s="20" customFormat="1" ht="20.100000000000001" customHeight="1">
      <c r="A12" s="316" t="s">
        <v>198</v>
      </c>
      <c r="B12" s="380">
        <f>SUM(B13:B15)</f>
        <v>33000</v>
      </c>
      <c r="C12" s="33" t="s">
        <v>199</v>
      </c>
      <c r="D12" s="315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</row>
    <row r="13" spans="1:138" s="20" customFormat="1" ht="20.100000000000001" customHeight="1">
      <c r="A13" s="33" t="s">
        <v>200</v>
      </c>
      <c r="B13" s="379">
        <v>30000</v>
      </c>
      <c r="C13" s="33" t="s">
        <v>201</v>
      </c>
      <c r="D13" s="315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</row>
    <row r="14" spans="1:138" s="20" customFormat="1" ht="20.100000000000001" customHeight="1">
      <c r="A14" s="33" t="s">
        <v>202</v>
      </c>
      <c r="B14" s="379">
        <v>3000</v>
      </c>
      <c r="C14" s="33" t="s">
        <v>203</v>
      </c>
      <c r="D14" s="315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</row>
    <row r="15" spans="1:138" customFormat="1" ht="20.100000000000001" customHeight="1">
      <c r="A15" s="33" t="s">
        <v>204</v>
      </c>
      <c r="B15" s="379"/>
      <c r="C15" s="33" t="s">
        <v>205</v>
      </c>
      <c r="D15" s="31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</row>
    <row r="16" spans="1:138" customFormat="1" ht="20.100000000000001" customHeight="1">
      <c r="A16" s="33" t="s">
        <v>206</v>
      </c>
      <c r="B16" s="379">
        <v>2977</v>
      </c>
      <c r="C16" s="33" t="s">
        <v>207</v>
      </c>
      <c r="D16" s="31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</row>
    <row r="17" spans="1:138" customFormat="1" ht="20.100000000000001" customHeight="1">
      <c r="A17" s="33" t="s">
        <v>208</v>
      </c>
      <c r="B17" s="379">
        <f>SUM(B18:B21)</f>
        <v>0</v>
      </c>
      <c r="C17" s="33" t="s">
        <v>209</v>
      </c>
      <c r="D17" s="317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</row>
    <row r="18" spans="1:138" customFormat="1" ht="20.100000000000001" customHeight="1">
      <c r="A18" s="33" t="s">
        <v>210</v>
      </c>
      <c r="B18" s="379"/>
      <c r="C18" s="33" t="s">
        <v>211</v>
      </c>
      <c r="D18" s="317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</row>
    <row r="19" spans="1:138" customFormat="1" ht="20.100000000000001" customHeight="1">
      <c r="A19" s="33" t="s">
        <v>212</v>
      </c>
      <c r="B19" s="379"/>
      <c r="C19" s="33" t="s">
        <v>213</v>
      </c>
      <c r="D19" s="317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</row>
    <row r="20" spans="1:138" customFormat="1" ht="20.100000000000001" customHeight="1">
      <c r="A20" s="33" t="s">
        <v>214</v>
      </c>
      <c r="B20" s="379"/>
      <c r="C20" s="321" t="s">
        <v>215</v>
      </c>
      <c r="D20" s="317">
        <f>SUM(D21:D26)</f>
        <v>0</v>
      </c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</row>
    <row r="21" spans="1:138" customFormat="1" ht="20.100000000000001" customHeight="1">
      <c r="A21" s="33" t="s">
        <v>216</v>
      </c>
      <c r="B21" s="379"/>
      <c r="C21" s="33" t="s">
        <v>217</v>
      </c>
      <c r="D21" s="315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</row>
    <row r="22" spans="1:138" customFormat="1" ht="20.100000000000001" customHeight="1">
      <c r="A22" s="33" t="s">
        <v>218</v>
      </c>
      <c r="B22" s="379">
        <f>B23+B26</f>
        <v>0</v>
      </c>
      <c r="C22" s="33" t="s">
        <v>219</v>
      </c>
      <c r="D22" s="315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</row>
    <row r="23" spans="1:138" customFormat="1" ht="20.100000000000001" customHeight="1">
      <c r="A23" s="33" t="s">
        <v>220</v>
      </c>
      <c r="B23" s="379">
        <f>SUM(B24:B25)</f>
        <v>0</v>
      </c>
      <c r="C23" s="33" t="s">
        <v>221</v>
      </c>
      <c r="D23" s="315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299"/>
      <c r="DX23" s="299"/>
      <c r="DY23" s="299"/>
      <c r="DZ23" s="299"/>
      <c r="EA23" s="299"/>
      <c r="EB23" s="299"/>
      <c r="EC23" s="299"/>
      <c r="ED23" s="299"/>
      <c r="EE23" s="299"/>
      <c r="EF23" s="299"/>
      <c r="EG23" s="299"/>
      <c r="EH23" s="299"/>
    </row>
    <row r="24" spans="1:138" customFormat="1" ht="20.100000000000001" customHeight="1">
      <c r="A24" s="33" t="s">
        <v>1886</v>
      </c>
      <c r="B24" s="379"/>
      <c r="C24" s="33"/>
      <c r="D24" s="315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</row>
    <row r="25" spans="1:138" customFormat="1" ht="20.100000000000001" customHeight="1">
      <c r="A25" s="33" t="s">
        <v>1885</v>
      </c>
      <c r="B25" s="379"/>
      <c r="C25" s="320"/>
      <c r="D25" s="317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</row>
    <row r="26" spans="1:138" customFormat="1" ht="20.100000000000001" customHeight="1">
      <c r="A26" s="33" t="s">
        <v>224</v>
      </c>
      <c r="B26" s="379"/>
      <c r="C26" s="320"/>
      <c r="D26" s="317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</row>
    <row r="27" spans="1:138" customFormat="1" ht="20.100000000000001" customHeight="1">
      <c r="A27" s="322"/>
      <c r="B27" s="278"/>
      <c r="C27" s="322"/>
      <c r="D27" s="317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</row>
    <row r="28" spans="1:138" customFormat="1" ht="20.100000000000001" customHeight="1">
      <c r="A28" s="381" t="s">
        <v>225</v>
      </c>
      <c r="B28" s="307">
        <f>B5+B6</f>
        <v>456907</v>
      </c>
      <c r="C28" s="381" t="s">
        <v>226</v>
      </c>
      <c r="D28" s="307">
        <f>D5+D6+D20</f>
        <v>456907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</row>
    <row r="29" spans="1:138" customFormat="1" ht="19.7" customHeight="1">
      <c r="A29" s="311"/>
      <c r="B29" s="382"/>
      <c r="C29" s="311" t="s">
        <v>227</v>
      </c>
      <c r="D29" s="307">
        <f>D30</f>
        <v>0</v>
      </c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</row>
    <row r="30" spans="1:138" customFormat="1" ht="19.7" customHeight="1">
      <c r="A30" s="323"/>
      <c r="B30" s="307"/>
      <c r="C30" s="311" t="s">
        <v>1829</v>
      </c>
      <c r="D30" s="307">
        <f>B28-D28</f>
        <v>0</v>
      </c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  <c r="ED30" s="299"/>
      <c r="EE30" s="299"/>
      <c r="EF30" s="299"/>
      <c r="EG30" s="299"/>
      <c r="EH30" s="299"/>
    </row>
    <row r="31" spans="1:138" ht="19.7" customHeight="1">
      <c r="A31" s="325"/>
      <c r="B31" s="326"/>
      <c r="C31" s="325"/>
    </row>
    <row r="32" spans="1:138" ht="19.7" customHeight="1"/>
  </sheetData>
  <mergeCells count="2">
    <mergeCell ref="A2:D2"/>
    <mergeCell ref="C3:D3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89" orientation="portrait" useFirstPageNumber="1" r:id="rId1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70"/>
  <sheetViews>
    <sheetView workbookViewId="0"/>
  </sheetViews>
  <sheetFormatPr defaultColWidth="9" defaultRowHeight="14.25"/>
  <cols>
    <col min="1" max="1" width="37.625" style="299" customWidth="1"/>
    <col min="2" max="4" width="13" style="298" customWidth="1"/>
    <col min="5" max="10" width="9" style="299"/>
  </cols>
  <sheetData>
    <row r="1" spans="1:4" s="299" customFormat="1" ht="27" customHeight="1">
      <c r="A1" s="366" t="s">
        <v>1463</v>
      </c>
      <c r="B1" s="298"/>
      <c r="C1" s="298"/>
      <c r="D1" s="298"/>
    </row>
    <row r="2" spans="1:4" s="365" customFormat="1" ht="29.25" customHeight="1">
      <c r="A2" s="485" t="s">
        <v>1464</v>
      </c>
      <c r="B2" s="483"/>
      <c r="C2" s="483"/>
      <c r="D2" s="483"/>
    </row>
    <row r="3" spans="1:4" s="299" customFormat="1" ht="19.899999999999999" customHeight="1">
      <c r="A3" s="365"/>
      <c r="B3" s="298"/>
      <c r="C3" s="298"/>
      <c r="D3" s="367" t="s">
        <v>117</v>
      </c>
    </row>
    <row r="4" spans="1:4" s="299" customFormat="1" ht="20.100000000000001" customHeight="1">
      <c r="A4" s="38" t="s">
        <v>118</v>
      </c>
      <c r="B4" s="368" t="s">
        <v>1452</v>
      </c>
      <c r="C4" s="368" t="s">
        <v>1440</v>
      </c>
      <c r="D4" s="368" t="s">
        <v>1453</v>
      </c>
    </row>
    <row r="5" spans="1:4" s="299" customFormat="1" ht="20.100000000000001" customHeight="1">
      <c r="A5" s="369" t="s">
        <v>124</v>
      </c>
      <c r="B5" s="370">
        <f>SUM(B6:B21)</f>
        <v>29002</v>
      </c>
      <c r="C5" s="370">
        <f>SUM(C6:C21)</f>
        <v>29780</v>
      </c>
      <c r="D5" s="371">
        <f>(C5-B5)/B5*100</f>
        <v>2.7</v>
      </c>
    </row>
    <row r="6" spans="1:4" s="299" customFormat="1" ht="20.100000000000001" customHeight="1">
      <c r="A6" s="372" t="s">
        <v>125</v>
      </c>
      <c r="B6" s="259">
        <v>9760</v>
      </c>
      <c r="C6" s="259">
        <v>9959</v>
      </c>
      <c r="D6" s="373">
        <f t="shared" ref="D6:D31" si="0">(C6-B6)/B6*100</f>
        <v>2</v>
      </c>
    </row>
    <row r="7" spans="1:4" s="299" customFormat="1" ht="20.100000000000001" customHeight="1">
      <c r="A7" s="372" t="s">
        <v>126</v>
      </c>
      <c r="B7" s="259">
        <v>3319</v>
      </c>
      <c r="C7" s="259">
        <v>3386</v>
      </c>
      <c r="D7" s="373">
        <f t="shared" si="0"/>
        <v>2</v>
      </c>
    </row>
    <row r="8" spans="1:4" s="299" customFormat="1" ht="20.100000000000001" customHeight="1">
      <c r="A8" s="372" t="s">
        <v>127</v>
      </c>
      <c r="B8" s="259"/>
      <c r="C8" s="259">
        <v>0</v>
      </c>
      <c r="D8" s="373"/>
    </row>
    <row r="9" spans="1:4" s="299" customFormat="1" ht="20.100000000000001" customHeight="1">
      <c r="A9" s="372" t="s">
        <v>128</v>
      </c>
      <c r="B9" s="259">
        <v>834</v>
      </c>
      <c r="C9" s="259">
        <v>850</v>
      </c>
      <c r="D9" s="373">
        <f t="shared" si="0"/>
        <v>1.9</v>
      </c>
    </row>
    <row r="10" spans="1:4" s="299" customFormat="1" ht="20.100000000000001" customHeight="1">
      <c r="A10" s="372" t="s">
        <v>129</v>
      </c>
      <c r="B10" s="259">
        <v>1383</v>
      </c>
      <c r="C10" s="259">
        <v>1410</v>
      </c>
      <c r="D10" s="373">
        <f t="shared" si="0"/>
        <v>2</v>
      </c>
    </row>
    <row r="11" spans="1:4" s="299" customFormat="1" ht="20.100000000000001" customHeight="1">
      <c r="A11" s="372" t="s">
        <v>130</v>
      </c>
      <c r="B11" s="259">
        <v>1315</v>
      </c>
      <c r="C11" s="259">
        <v>1370</v>
      </c>
      <c r="D11" s="373">
        <f t="shared" si="0"/>
        <v>4.2</v>
      </c>
    </row>
    <row r="12" spans="1:4" s="299" customFormat="1" ht="20.100000000000001" customHeight="1">
      <c r="A12" s="372" t="s">
        <v>131</v>
      </c>
      <c r="B12" s="259">
        <v>1057</v>
      </c>
      <c r="C12" s="259">
        <v>1080</v>
      </c>
      <c r="D12" s="373">
        <f t="shared" si="0"/>
        <v>2.2000000000000002</v>
      </c>
    </row>
    <row r="13" spans="1:4" s="299" customFormat="1" ht="20.100000000000001" customHeight="1">
      <c r="A13" s="372" t="s">
        <v>132</v>
      </c>
      <c r="B13" s="259">
        <v>1578</v>
      </c>
      <c r="C13" s="259">
        <v>1625</v>
      </c>
      <c r="D13" s="373">
        <f t="shared" si="0"/>
        <v>3</v>
      </c>
    </row>
    <row r="14" spans="1:4" s="299" customFormat="1" ht="20.100000000000001" customHeight="1">
      <c r="A14" s="372" t="s">
        <v>133</v>
      </c>
      <c r="B14" s="259">
        <v>1164</v>
      </c>
      <c r="C14" s="259">
        <v>1190</v>
      </c>
      <c r="D14" s="373">
        <f t="shared" si="0"/>
        <v>2.2000000000000002</v>
      </c>
    </row>
    <row r="15" spans="1:4" s="299" customFormat="1" ht="20.100000000000001" customHeight="1">
      <c r="A15" s="372" t="s">
        <v>134</v>
      </c>
      <c r="B15" s="259">
        <v>3971</v>
      </c>
      <c r="C15" s="259">
        <v>4140</v>
      </c>
      <c r="D15" s="373">
        <f t="shared" si="0"/>
        <v>4.3</v>
      </c>
    </row>
    <row r="16" spans="1:4" s="299" customFormat="1" ht="20.100000000000001" customHeight="1">
      <c r="A16" s="372" t="s">
        <v>135</v>
      </c>
      <c r="B16" s="259">
        <v>1289</v>
      </c>
      <c r="C16" s="259">
        <v>1320</v>
      </c>
      <c r="D16" s="373">
        <f t="shared" si="0"/>
        <v>2.4</v>
      </c>
    </row>
    <row r="17" spans="1:4" s="299" customFormat="1" ht="20.100000000000001" customHeight="1">
      <c r="A17" s="372" t="s">
        <v>136</v>
      </c>
      <c r="B17" s="259">
        <v>829</v>
      </c>
      <c r="C17" s="259">
        <v>890</v>
      </c>
      <c r="D17" s="373">
        <f t="shared" si="0"/>
        <v>7.4</v>
      </c>
    </row>
    <row r="18" spans="1:4" s="299" customFormat="1" ht="20.100000000000001" customHeight="1">
      <c r="A18" s="372" t="s">
        <v>137</v>
      </c>
      <c r="B18" s="259">
        <v>2283</v>
      </c>
      <c r="C18" s="259">
        <v>2360</v>
      </c>
      <c r="D18" s="373">
        <f t="shared" si="0"/>
        <v>3.4</v>
      </c>
    </row>
    <row r="19" spans="1:4" s="299" customFormat="1" ht="20.100000000000001" customHeight="1">
      <c r="A19" s="372" t="s">
        <v>138</v>
      </c>
      <c r="B19" s="259"/>
      <c r="C19" s="259">
        <v>0</v>
      </c>
      <c r="D19" s="373"/>
    </row>
    <row r="20" spans="1:4" s="299" customFormat="1" ht="20.100000000000001" customHeight="1">
      <c r="A20" s="372" t="s">
        <v>139</v>
      </c>
      <c r="B20" s="259">
        <v>195</v>
      </c>
      <c r="C20" s="259">
        <v>200</v>
      </c>
      <c r="D20" s="373">
        <f t="shared" si="0"/>
        <v>2.6</v>
      </c>
    </row>
    <row r="21" spans="1:4" s="299" customFormat="1" ht="20.100000000000001" customHeight="1">
      <c r="A21" s="372" t="s">
        <v>140</v>
      </c>
      <c r="B21" s="259">
        <v>25</v>
      </c>
      <c r="C21" s="259"/>
      <c r="D21" s="373">
        <f t="shared" si="0"/>
        <v>-100</v>
      </c>
    </row>
    <row r="22" spans="1:4" s="299" customFormat="1" ht="20.100000000000001" customHeight="1">
      <c r="A22" s="369" t="s">
        <v>141</v>
      </c>
      <c r="B22" s="286">
        <f>SUM(B23:B29)</f>
        <v>49020</v>
      </c>
      <c r="C22" s="286">
        <f>SUM(C23:C29)</f>
        <v>49180</v>
      </c>
      <c r="D22" s="371">
        <f t="shared" si="0"/>
        <v>0.3</v>
      </c>
    </row>
    <row r="23" spans="1:4" s="299" customFormat="1" ht="20.100000000000001" customHeight="1">
      <c r="A23" s="372" t="s">
        <v>142</v>
      </c>
      <c r="B23" s="259">
        <v>1679</v>
      </c>
      <c r="C23" s="259">
        <v>1870</v>
      </c>
      <c r="D23" s="373">
        <f t="shared" si="0"/>
        <v>11.4</v>
      </c>
    </row>
    <row r="24" spans="1:4" s="299" customFormat="1" ht="20.100000000000001" customHeight="1">
      <c r="A24" s="372" t="s">
        <v>143</v>
      </c>
      <c r="B24" s="259">
        <v>5252</v>
      </c>
      <c r="C24" s="259">
        <v>5250</v>
      </c>
      <c r="D24" s="373">
        <f t="shared" si="0"/>
        <v>0</v>
      </c>
    </row>
    <row r="25" spans="1:4" s="299" customFormat="1" ht="20.100000000000001" customHeight="1">
      <c r="A25" s="372" t="s">
        <v>144</v>
      </c>
      <c r="B25" s="259">
        <v>4426</v>
      </c>
      <c r="C25" s="259">
        <v>4480</v>
      </c>
      <c r="D25" s="373">
        <f t="shared" si="0"/>
        <v>1.2</v>
      </c>
    </row>
    <row r="26" spans="1:4" s="299" customFormat="1" ht="20.100000000000001" customHeight="1">
      <c r="A26" s="374" t="s">
        <v>145</v>
      </c>
      <c r="B26" s="259">
        <v>30233</v>
      </c>
      <c r="C26" s="259">
        <v>33240</v>
      </c>
      <c r="D26" s="373">
        <f t="shared" si="0"/>
        <v>9.9</v>
      </c>
    </row>
    <row r="27" spans="1:4" s="299" customFormat="1" ht="20.100000000000001" customHeight="1">
      <c r="A27" s="372" t="s">
        <v>146</v>
      </c>
      <c r="B27" s="259">
        <v>1630</v>
      </c>
      <c r="C27" s="259">
        <v>1710</v>
      </c>
      <c r="D27" s="373">
        <f t="shared" si="0"/>
        <v>4.9000000000000004</v>
      </c>
    </row>
    <row r="28" spans="1:4" s="299" customFormat="1" ht="20.100000000000001" customHeight="1">
      <c r="A28" s="372" t="s">
        <v>147</v>
      </c>
      <c r="B28" s="259">
        <v>259</v>
      </c>
      <c r="C28" s="259">
        <v>270</v>
      </c>
      <c r="D28" s="373">
        <f t="shared" si="0"/>
        <v>4.2</v>
      </c>
    </row>
    <row r="29" spans="1:4" s="299" customFormat="1" ht="19.7" customHeight="1">
      <c r="A29" s="372" t="s">
        <v>148</v>
      </c>
      <c r="B29" s="259">
        <v>5541</v>
      </c>
      <c r="C29" s="259">
        <v>2360</v>
      </c>
      <c r="D29" s="373">
        <f t="shared" si="0"/>
        <v>-57.4</v>
      </c>
    </row>
    <row r="30" spans="1:4" s="299" customFormat="1" ht="19.7" customHeight="1">
      <c r="A30" s="372"/>
      <c r="B30" s="259"/>
      <c r="C30" s="259">
        <v>0</v>
      </c>
      <c r="D30" s="373"/>
    </row>
    <row r="31" spans="1:4" s="299" customFormat="1" ht="19.7" customHeight="1">
      <c r="A31" s="375" t="s">
        <v>150</v>
      </c>
      <c r="B31" s="370">
        <f>B22+B5</f>
        <v>78022</v>
      </c>
      <c r="C31" s="370">
        <f>C22+C5</f>
        <v>78960</v>
      </c>
      <c r="D31" s="371">
        <f t="shared" si="0"/>
        <v>1.2</v>
      </c>
    </row>
    <row r="32" spans="1:4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6"/>
  <sheetViews>
    <sheetView showZeros="0" topLeftCell="B1" zoomScaleNormal="100" zoomScaleSheetLayoutView="100" workbookViewId="0">
      <selection activeCell="B1" sqref="B1"/>
    </sheetView>
  </sheetViews>
  <sheetFormatPr defaultColWidth="8.75" defaultRowHeight="14.25"/>
  <cols>
    <col min="1" max="1" width="21.875" hidden="1" customWidth="1"/>
    <col min="2" max="2" width="37.375" style="331" customWidth="1"/>
    <col min="3" max="4" width="13.625" style="332" customWidth="1"/>
    <col min="5" max="5" width="13.625" style="333" customWidth="1"/>
  </cols>
  <sheetData>
    <row r="1" spans="1:5" ht="24" customHeight="1">
      <c r="A1" s="334"/>
      <c r="B1" s="335" t="s">
        <v>1465</v>
      </c>
      <c r="C1" s="336"/>
      <c r="D1" s="337"/>
    </row>
    <row r="2" spans="1:5" ht="29.25" customHeight="1">
      <c r="A2" s="338"/>
      <c r="B2" s="485" t="s">
        <v>1466</v>
      </c>
      <c r="C2" s="485"/>
      <c r="D2" s="485"/>
      <c r="E2" s="485"/>
    </row>
    <row r="3" spans="1:5" ht="19.899999999999999" customHeight="1">
      <c r="B3" s="339"/>
      <c r="C3" s="340"/>
      <c r="E3" s="341" t="s">
        <v>117</v>
      </c>
    </row>
    <row r="4" spans="1:5" ht="20.100000000000001" customHeight="1">
      <c r="A4" s="500"/>
      <c r="B4" s="495" t="s">
        <v>118</v>
      </c>
      <c r="C4" s="499" t="s">
        <v>1440</v>
      </c>
      <c r="D4" s="499"/>
      <c r="E4" s="499"/>
    </row>
    <row r="5" spans="1:5" ht="32.25" customHeight="1">
      <c r="A5" s="500"/>
      <c r="B5" s="495"/>
      <c r="C5" s="343" t="s">
        <v>1458</v>
      </c>
      <c r="D5" s="344" t="s">
        <v>1459</v>
      </c>
      <c r="E5" s="343" t="s">
        <v>1467</v>
      </c>
    </row>
    <row r="6" spans="1:5" ht="20.100000000000001" customHeight="1">
      <c r="A6" s="345">
        <v>201</v>
      </c>
      <c r="B6" s="346" t="s">
        <v>153</v>
      </c>
      <c r="C6" s="310">
        <f t="shared" ref="C6:E6" si="0">C7+C19+C28+C38+C49+C60+C71+C79+C88+C101+C110+C121+C133+C140+C148+C154+C161+C168+C175+C182+C189+C197+C203+C209+C216+C244+C232+C238</f>
        <v>43267</v>
      </c>
      <c r="D6" s="310">
        <f t="shared" si="0"/>
        <v>43267</v>
      </c>
      <c r="E6" s="310">
        <f t="shared" si="0"/>
        <v>0</v>
      </c>
    </row>
    <row r="7" spans="1:5" ht="20.100000000000001" customHeight="1">
      <c r="A7" s="345">
        <v>20101</v>
      </c>
      <c r="B7" s="346" t="s">
        <v>234</v>
      </c>
      <c r="C7" s="307">
        <f t="shared" ref="C7:E7" si="1">SUM(C8:C18)</f>
        <v>2246</v>
      </c>
      <c r="D7" s="307">
        <f t="shared" si="1"/>
        <v>2246</v>
      </c>
      <c r="E7" s="307">
        <f t="shared" si="1"/>
        <v>0</v>
      </c>
    </row>
    <row r="8" spans="1:5" ht="20.100000000000001" customHeight="1">
      <c r="A8" s="345">
        <v>2010101</v>
      </c>
      <c r="B8" s="347" t="s">
        <v>235</v>
      </c>
      <c r="C8" s="278">
        <f>D8+E8</f>
        <v>1598</v>
      </c>
      <c r="D8" s="278">
        <v>1598</v>
      </c>
      <c r="E8" s="348"/>
    </row>
    <row r="9" spans="1:5" ht="20.100000000000001" customHeight="1">
      <c r="A9" s="345">
        <v>2010102</v>
      </c>
      <c r="B9" s="347" t="s">
        <v>236</v>
      </c>
      <c r="C9" s="278">
        <f t="shared" ref="C9:C18" si="2">D9+E9</f>
        <v>133</v>
      </c>
      <c r="D9" s="278">
        <v>133</v>
      </c>
      <c r="E9" s="348"/>
    </row>
    <row r="10" spans="1:5" ht="20.100000000000001" customHeight="1">
      <c r="A10" s="345">
        <v>2010103</v>
      </c>
      <c r="B10" s="347" t="s">
        <v>237</v>
      </c>
      <c r="C10" s="278"/>
      <c r="D10" s="278"/>
      <c r="E10" s="348"/>
    </row>
    <row r="11" spans="1:5" ht="20.100000000000001" customHeight="1">
      <c r="A11" s="345">
        <v>2010104</v>
      </c>
      <c r="B11" s="347" t="s">
        <v>238</v>
      </c>
      <c r="C11" s="278">
        <f t="shared" si="2"/>
        <v>80</v>
      </c>
      <c r="D11" s="278">
        <v>80</v>
      </c>
      <c r="E11" s="348"/>
    </row>
    <row r="12" spans="1:5" ht="20.100000000000001" customHeight="1">
      <c r="A12" s="345">
        <v>2010105</v>
      </c>
      <c r="B12" s="347" t="s">
        <v>239</v>
      </c>
      <c r="C12" s="278">
        <f t="shared" si="2"/>
        <v>5</v>
      </c>
      <c r="D12" s="278">
        <v>5</v>
      </c>
      <c r="E12" s="348"/>
    </row>
    <row r="13" spans="1:5" ht="20.100000000000001" customHeight="1">
      <c r="A13" s="345">
        <v>2010106</v>
      </c>
      <c r="B13" s="347" t="s">
        <v>240</v>
      </c>
      <c r="C13" s="278">
        <f t="shared" si="2"/>
        <v>25</v>
      </c>
      <c r="D13" s="278">
        <v>25</v>
      </c>
      <c r="E13" s="348"/>
    </row>
    <row r="14" spans="1:5" ht="20.100000000000001" customHeight="1">
      <c r="A14" s="345">
        <v>2010107</v>
      </c>
      <c r="B14" s="347" t="s">
        <v>241</v>
      </c>
      <c r="C14" s="278"/>
      <c r="D14" s="278"/>
      <c r="E14" s="348"/>
    </row>
    <row r="15" spans="1:5" ht="20.100000000000001" customHeight="1">
      <c r="A15" s="345">
        <v>2010108</v>
      </c>
      <c r="B15" s="347" t="s">
        <v>242</v>
      </c>
      <c r="C15" s="278">
        <f t="shared" si="2"/>
        <v>40</v>
      </c>
      <c r="D15" s="278">
        <v>40</v>
      </c>
      <c r="E15" s="348"/>
    </row>
    <row r="16" spans="1:5" ht="20.100000000000001" customHeight="1">
      <c r="A16" s="345">
        <v>2010109</v>
      </c>
      <c r="B16" s="347" t="s">
        <v>243</v>
      </c>
      <c r="C16" s="278">
        <f t="shared" si="2"/>
        <v>5</v>
      </c>
      <c r="D16" s="278">
        <v>5</v>
      </c>
      <c r="E16" s="348"/>
    </row>
    <row r="17" spans="1:5" ht="20.100000000000001" customHeight="1">
      <c r="A17" s="345">
        <v>2010150</v>
      </c>
      <c r="B17" s="347" t="s">
        <v>244</v>
      </c>
      <c r="C17" s="278">
        <f t="shared" si="2"/>
        <v>330</v>
      </c>
      <c r="D17" s="278">
        <v>330</v>
      </c>
      <c r="E17" s="348"/>
    </row>
    <row r="18" spans="1:5" ht="20.100000000000001" customHeight="1">
      <c r="A18" s="345">
        <v>2010199</v>
      </c>
      <c r="B18" s="347" t="s">
        <v>245</v>
      </c>
      <c r="C18" s="278">
        <f t="shared" si="2"/>
        <v>30</v>
      </c>
      <c r="D18" s="278">
        <v>30</v>
      </c>
      <c r="E18" s="348"/>
    </row>
    <row r="19" spans="1:5" s="41" customFormat="1" ht="20.100000000000001" customHeight="1">
      <c r="A19" s="345">
        <v>20102</v>
      </c>
      <c r="B19" s="346" t="s">
        <v>246</v>
      </c>
      <c r="C19" s="307">
        <f t="shared" ref="C19:E19" si="3">SUM(C20:C27)</f>
        <v>966</v>
      </c>
      <c r="D19" s="307">
        <f t="shared" si="3"/>
        <v>966</v>
      </c>
      <c r="E19" s="307">
        <f t="shared" si="3"/>
        <v>0</v>
      </c>
    </row>
    <row r="20" spans="1:5" ht="20.100000000000001" customHeight="1">
      <c r="A20" s="345">
        <v>2010201</v>
      </c>
      <c r="B20" s="347" t="s">
        <v>235</v>
      </c>
      <c r="C20" s="278">
        <f t="shared" ref="C20:C27" si="4">D20+E20</f>
        <v>672</v>
      </c>
      <c r="D20" s="278">
        <v>672</v>
      </c>
      <c r="E20" s="348"/>
    </row>
    <row r="21" spans="1:5" ht="20.100000000000001" customHeight="1">
      <c r="A21" s="345">
        <v>2010202</v>
      </c>
      <c r="B21" s="347" t="s">
        <v>236</v>
      </c>
      <c r="C21" s="278">
        <f t="shared" si="4"/>
        <v>46</v>
      </c>
      <c r="D21" s="278">
        <v>46</v>
      </c>
      <c r="E21" s="348"/>
    </row>
    <row r="22" spans="1:5" ht="20.100000000000001" customHeight="1">
      <c r="A22" s="345">
        <v>2010203</v>
      </c>
      <c r="B22" s="349" t="s">
        <v>237</v>
      </c>
      <c r="C22" s="278"/>
      <c r="D22" s="278"/>
      <c r="E22" s="348"/>
    </row>
    <row r="23" spans="1:5" ht="20.100000000000001" customHeight="1">
      <c r="A23" s="345">
        <v>2010204</v>
      </c>
      <c r="B23" s="347" t="s">
        <v>247</v>
      </c>
      <c r="C23" s="278">
        <f t="shared" si="4"/>
        <v>85</v>
      </c>
      <c r="D23" s="278">
        <v>85</v>
      </c>
      <c r="E23" s="348"/>
    </row>
    <row r="24" spans="1:5" ht="20.100000000000001" customHeight="1">
      <c r="A24" s="345">
        <v>2010205</v>
      </c>
      <c r="B24" s="347" t="s">
        <v>248</v>
      </c>
      <c r="C24" s="278">
        <f t="shared" si="4"/>
        <v>89</v>
      </c>
      <c r="D24" s="278">
        <v>89</v>
      </c>
      <c r="E24" s="348"/>
    </row>
    <row r="25" spans="1:5" ht="20.100000000000001" customHeight="1">
      <c r="A25" s="345">
        <v>2010206</v>
      </c>
      <c r="B25" s="347" t="s">
        <v>249</v>
      </c>
      <c r="C25" s="278"/>
      <c r="D25" s="278"/>
      <c r="E25" s="348"/>
    </row>
    <row r="26" spans="1:5" ht="20.100000000000001" customHeight="1">
      <c r="A26" s="345">
        <v>2010250</v>
      </c>
      <c r="B26" s="347" t="s">
        <v>244</v>
      </c>
      <c r="C26" s="278">
        <f t="shared" si="4"/>
        <v>34</v>
      </c>
      <c r="D26" s="278">
        <v>34</v>
      </c>
      <c r="E26" s="348"/>
    </row>
    <row r="27" spans="1:5" ht="20.100000000000001" customHeight="1">
      <c r="A27" s="345">
        <v>2010299</v>
      </c>
      <c r="B27" s="347" t="s">
        <v>250</v>
      </c>
      <c r="C27" s="278">
        <f t="shared" si="4"/>
        <v>40</v>
      </c>
      <c r="D27" s="278">
        <v>40</v>
      </c>
      <c r="E27" s="348"/>
    </row>
    <row r="28" spans="1:5" s="41" customFormat="1" ht="20.100000000000001" customHeight="1">
      <c r="A28" s="345">
        <v>20103</v>
      </c>
      <c r="B28" s="346" t="s">
        <v>251</v>
      </c>
      <c r="C28" s="307">
        <f t="shared" ref="C28:E28" si="5">SUM(C29:C37)</f>
        <v>19698</v>
      </c>
      <c r="D28" s="307">
        <f t="shared" si="5"/>
        <v>19698</v>
      </c>
      <c r="E28" s="307">
        <f t="shared" si="5"/>
        <v>0</v>
      </c>
    </row>
    <row r="29" spans="1:5" ht="19.7" customHeight="1">
      <c r="A29" s="345">
        <v>2010301</v>
      </c>
      <c r="B29" s="347" t="s">
        <v>235</v>
      </c>
      <c r="C29" s="278">
        <f t="shared" ref="C29:C37" si="6">D29+E29</f>
        <v>14105</v>
      </c>
      <c r="D29" s="278">
        <v>14105</v>
      </c>
      <c r="E29" s="348"/>
    </row>
    <row r="30" spans="1:5" ht="19.7" customHeight="1">
      <c r="A30" s="350">
        <v>2010302</v>
      </c>
      <c r="B30" s="347" t="s">
        <v>236</v>
      </c>
      <c r="C30" s="278">
        <f t="shared" si="6"/>
        <v>944</v>
      </c>
      <c r="D30" s="278">
        <v>944</v>
      </c>
      <c r="E30" s="348"/>
    </row>
    <row r="31" spans="1:5" ht="19.7" customHeight="1">
      <c r="A31" s="350">
        <v>2010303</v>
      </c>
      <c r="B31" s="349" t="s">
        <v>237</v>
      </c>
      <c r="C31" s="278">
        <f t="shared" si="6"/>
        <v>1141</v>
      </c>
      <c r="D31" s="278">
        <v>1141</v>
      </c>
      <c r="E31" s="348"/>
    </row>
    <row r="32" spans="1:5" ht="19.7" customHeight="1">
      <c r="A32" s="350">
        <v>2010304</v>
      </c>
      <c r="B32" s="347" t="s">
        <v>252</v>
      </c>
      <c r="C32" s="278"/>
      <c r="D32" s="278"/>
      <c r="E32" s="348"/>
    </row>
    <row r="33" spans="1:5" ht="19.7" customHeight="1">
      <c r="A33" s="350">
        <v>2010305</v>
      </c>
      <c r="B33" s="347" t="s">
        <v>253</v>
      </c>
      <c r="C33" s="278"/>
      <c r="D33" s="278"/>
      <c r="E33" s="348"/>
    </row>
    <row r="34" spans="1:5" ht="19.7" customHeight="1">
      <c r="A34" s="350">
        <v>2010306</v>
      </c>
      <c r="B34" s="347" t="s">
        <v>254</v>
      </c>
      <c r="C34" s="278"/>
      <c r="D34" s="278"/>
      <c r="E34" s="348"/>
    </row>
    <row r="35" spans="1:5" ht="19.7" customHeight="1">
      <c r="A35" s="350">
        <v>2010309</v>
      </c>
      <c r="B35" s="347" t="s">
        <v>256</v>
      </c>
      <c r="C35" s="278"/>
      <c r="D35" s="278"/>
      <c r="E35" s="348"/>
    </row>
    <row r="36" spans="1:5" ht="19.7" customHeight="1">
      <c r="A36" s="350">
        <v>2010350</v>
      </c>
      <c r="B36" s="347" t="s">
        <v>244</v>
      </c>
      <c r="C36" s="278">
        <f t="shared" si="6"/>
        <v>3453</v>
      </c>
      <c r="D36" s="278">
        <v>3453</v>
      </c>
      <c r="E36" s="348"/>
    </row>
    <row r="37" spans="1:5" ht="19.7" customHeight="1">
      <c r="A37" s="350">
        <v>2010399</v>
      </c>
      <c r="B37" s="347" t="s">
        <v>257</v>
      </c>
      <c r="C37" s="278">
        <f t="shared" si="6"/>
        <v>55</v>
      </c>
      <c r="D37" s="278">
        <v>55</v>
      </c>
      <c r="E37" s="348"/>
    </row>
    <row r="38" spans="1:5" s="41" customFormat="1" ht="19.7" customHeight="1">
      <c r="A38" s="350">
        <v>20104</v>
      </c>
      <c r="B38" s="346" t="s">
        <v>258</v>
      </c>
      <c r="C38" s="307">
        <f t="shared" ref="C38:E38" si="7">SUM(C39:C48)</f>
        <v>714</v>
      </c>
      <c r="D38" s="307">
        <f t="shared" si="7"/>
        <v>714</v>
      </c>
      <c r="E38" s="307">
        <f t="shared" si="7"/>
        <v>0</v>
      </c>
    </row>
    <row r="39" spans="1:5" ht="19.7" customHeight="1">
      <c r="A39" s="350">
        <v>2010401</v>
      </c>
      <c r="B39" s="347" t="s">
        <v>235</v>
      </c>
      <c r="C39" s="278">
        <f t="shared" ref="C39:C47" si="8">D39+E39</f>
        <v>431</v>
      </c>
      <c r="D39" s="278">
        <v>431</v>
      </c>
      <c r="E39" s="348"/>
    </row>
    <row r="40" spans="1:5" ht="19.7" customHeight="1">
      <c r="A40" s="350">
        <v>2010402</v>
      </c>
      <c r="B40" s="347" t="s">
        <v>236</v>
      </c>
      <c r="C40" s="278">
        <f t="shared" si="8"/>
        <v>120</v>
      </c>
      <c r="D40" s="278">
        <v>120</v>
      </c>
      <c r="E40" s="348"/>
    </row>
    <row r="41" spans="1:5" ht="19.7" customHeight="1">
      <c r="A41" s="350">
        <v>2010403</v>
      </c>
      <c r="B41" s="347" t="s">
        <v>237</v>
      </c>
      <c r="C41" s="278"/>
      <c r="D41" s="278"/>
      <c r="E41" s="348"/>
    </row>
    <row r="42" spans="1:5" ht="19.7" customHeight="1">
      <c r="A42" s="350">
        <v>2010404</v>
      </c>
      <c r="B42" s="347" t="s">
        <v>259</v>
      </c>
      <c r="C42" s="278"/>
      <c r="D42" s="278"/>
      <c r="E42" s="348"/>
    </row>
    <row r="43" spans="1:5" ht="19.7" customHeight="1">
      <c r="A43" s="350">
        <v>2010405</v>
      </c>
      <c r="B43" s="347" t="s">
        <v>260</v>
      </c>
      <c r="C43" s="278"/>
      <c r="D43" s="278"/>
      <c r="E43" s="348"/>
    </row>
    <row r="44" spans="1:5" ht="19.7" customHeight="1">
      <c r="A44" s="350">
        <v>2010406</v>
      </c>
      <c r="B44" s="347" t="s">
        <v>261</v>
      </c>
      <c r="C44" s="278"/>
      <c r="D44" s="278"/>
      <c r="E44" s="348"/>
    </row>
    <row r="45" spans="1:5" ht="19.7" customHeight="1">
      <c r="A45" s="350">
        <v>2010407</v>
      </c>
      <c r="B45" s="347" t="s">
        <v>262</v>
      </c>
      <c r="C45" s="278"/>
      <c r="D45" s="278"/>
      <c r="E45" s="348"/>
    </row>
    <row r="46" spans="1:5" ht="19.7" customHeight="1">
      <c r="A46" s="350">
        <v>2010408</v>
      </c>
      <c r="B46" s="347" t="s">
        <v>263</v>
      </c>
      <c r="C46" s="278"/>
      <c r="D46" s="278"/>
      <c r="E46" s="348"/>
    </row>
    <row r="47" spans="1:5" ht="19.7" customHeight="1">
      <c r="A47" s="350">
        <v>2010450</v>
      </c>
      <c r="B47" s="347" t="s">
        <v>244</v>
      </c>
      <c r="C47" s="278">
        <f t="shared" si="8"/>
        <v>163</v>
      </c>
      <c r="D47" s="278">
        <v>163</v>
      </c>
      <c r="E47" s="348"/>
    </row>
    <row r="48" spans="1:5" ht="19.7" customHeight="1">
      <c r="A48" s="350">
        <v>2010499</v>
      </c>
      <c r="B48" s="347" t="s">
        <v>264</v>
      </c>
      <c r="C48" s="278"/>
      <c r="D48" s="278"/>
      <c r="E48" s="348"/>
    </row>
    <row r="49" spans="1:5" s="41" customFormat="1" ht="19.7" customHeight="1">
      <c r="A49" s="350">
        <v>20105</v>
      </c>
      <c r="B49" s="346" t="s">
        <v>265</v>
      </c>
      <c r="C49" s="307">
        <f t="shared" ref="C49:E49" si="9">SUM(C50:C59)</f>
        <v>596</v>
      </c>
      <c r="D49" s="307">
        <f t="shared" si="9"/>
        <v>596</v>
      </c>
      <c r="E49" s="307">
        <f t="shared" si="9"/>
        <v>0</v>
      </c>
    </row>
    <row r="50" spans="1:5" ht="19.7" customHeight="1">
      <c r="A50" s="350">
        <v>2010501</v>
      </c>
      <c r="B50" s="347" t="s">
        <v>235</v>
      </c>
      <c r="C50" s="278">
        <f t="shared" ref="C50:C58" si="10">D50+E50</f>
        <v>304</v>
      </c>
      <c r="D50" s="278">
        <v>304</v>
      </c>
      <c r="E50" s="348"/>
    </row>
    <row r="51" spans="1:5" ht="19.7" customHeight="1">
      <c r="A51" s="350">
        <v>2010502</v>
      </c>
      <c r="B51" s="347" t="s">
        <v>236</v>
      </c>
      <c r="C51" s="278">
        <f t="shared" si="10"/>
        <v>10</v>
      </c>
      <c r="D51" s="278">
        <v>10</v>
      </c>
      <c r="E51" s="348"/>
    </row>
    <row r="52" spans="1:5" ht="19.7" customHeight="1">
      <c r="A52" s="350">
        <v>2010503</v>
      </c>
      <c r="B52" s="347" t="s">
        <v>237</v>
      </c>
      <c r="C52" s="278"/>
      <c r="D52" s="278"/>
      <c r="E52" s="348"/>
    </row>
    <row r="53" spans="1:5" ht="19.7" customHeight="1">
      <c r="A53" s="350">
        <v>2010504</v>
      </c>
      <c r="B53" s="347" t="s">
        <v>266</v>
      </c>
      <c r="C53" s="278"/>
      <c r="D53" s="278"/>
      <c r="E53" s="348"/>
    </row>
    <row r="54" spans="1:5" ht="19.7" customHeight="1">
      <c r="A54" s="350">
        <v>2010505</v>
      </c>
      <c r="B54" s="347" t="s">
        <v>267</v>
      </c>
      <c r="C54" s="278">
        <f t="shared" si="10"/>
        <v>30</v>
      </c>
      <c r="D54" s="278">
        <v>30</v>
      </c>
      <c r="E54" s="348"/>
    </row>
    <row r="55" spans="1:5" ht="19.7" customHeight="1">
      <c r="A55" s="350">
        <v>2010506</v>
      </c>
      <c r="B55" s="347" t="s">
        <v>268</v>
      </c>
      <c r="C55" s="278"/>
      <c r="D55" s="278"/>
      <c r="E55" s="348"/>
    </row>
    <row r="56" spans="1:5" ht="19.7" customHeight="1">
      <c r="A56" s="350">
        <v>2010507</v>
      </c>
      <c r="B56" s="347" t="s">
        <v>269</v>
      </c>
      <c r="C56" s="278">
        <f t="shared" si="10"/>
        <v>100</v>
      </c>
      <c r="D56" s="278">
        <v>100</v>
      </c>
      <c r="E56" s="348"/>
    </row>
    <row r="57" spans="1:5" ht="19.7" customHeight="1">
      <c r="A57" s="350">
        <v>2010508</v>
      </c>
      <c r="B57" s="347" t="s">
        <v>270</v>
      </c>
      <c r="C57" s="278">
        <f t="shared" si="10"/>
        <v>64</v>
      </c>
      <c r="D57" s="278">
        <v>64</v>
      </c>
      <c r="E57" s="348"/>
    </row>
    <row r="58" spans="1:5" ht="19.7" customHeight="1">
      <c r="A58" s="350">
        <v>2010550</v>
      </c>
      <c r="B58" s="347" t="s">
        <v>244</v>
      </c>
      <c r="C58" s="278">
        <f t="shared" si="10"/>
        <v>88</v>
      </c>
      <c r="D58" s="278">
        <v>88</v>
      </c>
      <c r="E58" s="348"/>
    </row>
    <row r="59" spans="1:5" ht="19.7" customHeight="1">
      <c r="A59" s="350">
        <v>2010599</v>
      </c>
      <c r="B59" s="347" t="s">
        <v>271</v>
      </c>
      <c r="C59" s="278"/>
      <c r="D59" s="278"/>
      <c r="E59" s="348"/>
    </row>
    <row r="60" spans="1:5" s="41" customFormat="1" ht="19.7" customHeight="1">
      <c r="A60" s="350">
        <v>20106</v>
      </c>
      <c r="B60" s="346" t="s">
        <v>272</v>
      </c>
      <c r="C60" s="307">
        <f>SUM(C61:C70)</f>
        <v>3634</v>
      </c>
      <c r="D60" s="307">
        <f>SUM(D61:D70)</f>
        <v>3634</v>
      </c>
      <c r="E60" s="307">
        <f>SUM(E61:E69)</f>
        <v>0</v>
      </c>
    </row>
    <row r="61" spans="1:5" ht="19.7" customHeight="1">
      <c r="A61" s="350">
        <v>2010601</v>
      </c>
      <c r="B61" s="347" t="s">
        <v>235</v>
      </c>
      <c r="C61" s="278">
        <f t="shared" ref="C61:C70" si="11">D61+E61</f>
        <v>1312</v>
      </c>
      <c r="D61" s="278">
        <v>1312</v>
      </c>
      <c r="E61" s="348"/>
    </row>
    <row r="62" spans="1:5" ht="19.7" customHeight="1">
      <c r="A62" s="350">
        <v>2010602</v>
      </c>
      <c r="B62" s="347" t="s">
        <v>236</v>
      </c>
      <c r="C62" s="278">
        <f t="shared" si="11"/>
        <v>374</v>
      </c>
      <c r="D62" s="278">
        <v>374</v>
      </c>
      <c r="E62" s="348"/>
    </row>
    <row r="63" spans="1:5" ht="19.7" customHeight="1">
      <c r="A63" s="350"/>
      <c r="B63" s="347" t="s">
        <v>237</v>
      </c>
      <c r="C63" s="278"/>
      <c r="D63" s="278"/>
      <c r="E63" s="348"/>
    </row>
    <row r="64" spans="1:5" ht="19.7" customHeight="1">
      <c r="A64" s="350">
        <v>2010604</v>
      </c>
      <c r="B64" s="347" t="s">
        <v>273</v>
      </c>
      <c r="C64" s="278"/>
      <c r="D64" s="278"/>
      <c r="E64" s="348"/>
    </row>
    <row r="65" spans="1:5" ht="19.7" customHeight="1">
      <c r="A65" s="350">
        <v>2010605</v>
      </c>
      <c r="B65" s="347" t="s">
        <v>274</v>
      </c>
      <c r="C65" s="278">
        <f t="shared" si="11"/>
        <v>60</v>
      </c>
      <c r="D65" s="278">
        <v>60</v>
      </c>
      <c r="E65" s="348"/>
    </row>
    <row r="66" spans="1:5" ht="19.7" customHeight="1">
      <c r="A66" s="350">
        <v>2010606</v>
      </c>
      <c r="B66" s="347" t="s">
        <v>275</v>
      </c>
      <c r="C66" s="278">
        <f t="shared" si="11"/>
        <v>52</v>
      </c>
      <c r="D66" s="278">
        <v>52</v>
      </c>
      <c r="E66" s="348"/>
    </row>
    <row r="67" spans="1:5" ht="19.7" customHeight="1">
      <c r="A67" s="350">
        <v>2010607</v>
      </c>
      <c r="B67" s="347" t="s">
        <v>276</v>
      </c>
      <c r="C67" s="278">
        <f t="shared" si="11"/>
        <v>123</v>
      </c>
      <c r="D67" s="278">
        <v>123</v>
      </c>
      <c r="E67" s="348"/>
    </row>
    <row r="68" spans="1:5" ht="19.7" customHeight="1">
      <c r="A68" s="350">
        <v>2010608</v>
      </c>
      <c r="B68" s="347" t="s">
        <v>277</v>
      </c>
      <c r="C68" s="278">
        <f t="shared" si="11"/>
        <v>493</v>
      </c>
      <c r="D68" s="278">
        <v>493</v>
      </c>
      <c r="E68" s="348"/>
    </row>
    <row r="69" spans="1:5" ht="19.7" customHeight="1">
      <c r="A69" s="350">
        <v>2010650</v>
      </c>
      <c r="B69" s="347" t="s">
        <v>244</v>
      </c>
      <c r="C69" s="278">
        <f t="shared" si="11"/>
        <v>1200</v>
      </c>
      <c r="D69" s="278">
        <v>1200</v>
      </c>
      <c r="E69" s="348"/>
    </row>
    <row r="70" spans="1:5" ht="19.7" customHeight="1">
      <c r="A70" s="350"/>
      <c r="B70" s="347" t="s">
        <v>1830</v>
      </c>
      <c r="C70" s="278">
        <f t="shared" si="11"/>
        <v>20</v>
      </c>
      <c r="D70" s="278">
        <v>20</v>
      </c>
      <c r="E70" s="348"/>
    </row>
    <row r="71" spans="1:5" s="41" customFormat="1" ht="19.7" customHeight="1">
      <c r="A71" s="350">
        <v>20107</v>
      </c>
      <c r="B71" s="346" t="s">
        <v>278</v>
      </c>
      <c r="C71" s="307">
        <f t="shared" ref="C71:E71" si="12">SUM(C72:C78)</f>
        <v>1176</v>
      </c>
      <c r="D71" s="307">
        <f t="shared" si="12"/>
        <v>1176</v>
      </c>
      <c r="E71" s="307">
        <f t="shared" si="12"/>
        <v>0</v>
      </c>
    </row>
    <row r="72" spans="1:5" ht="21" customHeight="1">
      <c r="A72" s="350">
        <v>2010701</v>
      </c>
      <c r="B72" s="347" t="s">
        <v>235</v>
      </c>
      <c r="C72" s="278">
        <f t="shared" ref="C72:C76" si="13">D72+E72</f>
        <v>976</v>
      </c>
      <c r="D72" s="278">
        <v>976</v>
      </c>
      <c r="E72" s="348"/>
    </row>
    <row r="73" spans="1:5" ht="21" customHeight="1">
      <c r="A73" s="350">
        <v>2010702</v>
      </c>
      <c r="B73" s="347" t="s">
        <v>236</v>
      </c>
      <c r="C73" s="278"/>
      <c r="D73" s="351">
        <v>0</v>
      </c>
      <c r="E73" s="348"/>
    </row>
    <row r="74" spans="1:5" ht="21" customHeight="1">
      <c r="A74" s="350">
        <v>2010703</v>
      </c>
      <c r="B74" s="347" t="s">
        <v>237</v>
      </c>
      <c r="C74" s="278"/>
      <c r="D74" s="278"/>
      <c r="E74" s="348"/>
    </row>
    <row r="75" spans="1:5" ht="21" customHeight="1">
      <c r="A75" s="350">
        <v>2010709</v>
      </c>
      <c r="B75" s="347" t="s">
        <v>276</v>
      </c>
      <c r="C75" s="278"/>
      <c r="D75" s="278"/>
      <c r="E75" s="348"/>
    </row>
    <row r="76" spans="1:5" ht="21" customHeight="1">
      <c r="A76" s="350">
        <v>2010710</v>
      </c>
      <c r="B76" s="347" t="s">
        <v>279</v>
      </c>
      <c r="C76" s="278">
        <f t="shared" si="13"/>
        <v>200</v>
      </c>
      <c r="D76" s="278">
        <v>200</v>
      </c>
      <c r="E76" s="348"/>
    </row>
    <row r="77" spans="1:5" ht="21" customHeight="1">
      <c r="A77" s="350">
        <v>2010750</v>
      </c>
      <c r="B77" s="347" t="s">
        <v>244</v>
      </c>
      <c r="C77" s="278"/>
      <c r="D77" s="278"/>
      <c r="E77" s="348"/>
    </row>
    <row r="78" spans="1:5" ht="21" customHeight="1">
      <c r="A78" s="350">
        <v>2010799</v>
      </c>
      <c r="B78" s="347" t="s">
        <v>280</v>
      </c>
      <c r="C78" s="278"/>
      <c r="D78" s="278"/>
      <c r="E78" s="348"/>
    </row>
    <row r="79" spans="1:5" s="41" customFormat="1" ht="21" customHeight="1">
      <c r="A79" s="350">
        <v>20108</v>
      </c>
      <c r="B79" s="346" t="s">
        <v>281</v>
      </c>
      <c r="C79" s="307">
        <f t="shared" ref="C79:E79" si="14">SUM(C80:C87)</f>
        <v>786</v>
      </c>
      <c r="D79" s="307">
        <f t="shared" si="14"/>
        <v>786</v>
      </c>
      <c r="E79" s="307">
        <f t="shared" si="14"/>
        <v>0</v>
      </c>
    </row>
    <row r="80" spans="1:5" ht="21" customHeight="1">
      <c r="A80" s="350">
        <v>2010801</v>
      </c>
      <c r="B80" s="347" t="s">
        <v>235</v>
      </c>
      <c r="C80" s="278">
        <f t="shared" ref="C80:C87" si="15">D80+E80</f>
        <v>371</v>
      </c>
      <c r="D80" s="278">
        <v>371</v>
      </c>
      <c r="E80" s="348"/>
    </row>
    <row r="81" spans="1:5" ht="21" customHeight="1">
      <c r="A81" s="350">
        <v>2010802</v>
      </c>
      <c r="B81" s="347" t="s">
        <v>236</v>
      </c>
      <c r="C81" s="278"/>
      <c r="D81" s="278"/>
      <c r="E81" s="348"/>
    </row>
    <row r="82" spans="1:5" ht="21" customHeight="1">
      <c r="A82" s="350">
        <v>2010803</v>
      </c>
      <c r="B82" s="347" t="s">
        <v>237</v>
      </c>
      <c r="C82" s="278"/>
      <c r="D82" s="278"/>
      <c r="E82" s="348"/>
    </row>
    <row r="83" spans="1:5" ht="21" customHeight="1">
      <c r="A83" s="350">
        <v>2010804</v>
      </c>
      <c r="B83" s="347" t="s">
        <v>282</v>
      </c>
      <c r="C83" s="278">
        <f t="shared" si="15"/>
        <v>175</v>
      </c>
      <c r="D83" s="278">
        <v>175</v>
      </c>
      <c r="E83" s="348"/>
    </row>
    <row r="84" spans="1:5" ht="21" customHeight="1">
      <c r="A84" s="350">
        <v>2010805</v>
      </c>
      <c r="B84" s="347" t="s">
        <v>283</v>
      </c>
      <c r="C84" s="278"/>
      <c r="D84" s="278"/>
      <c r="E84" s="348"/>
    </row>
    <row r="85" spans="1:5" ht="21" customHeight="1">
      <c r="A85" s="350">
        <v>2010806</v>
      </c>
      <c r="B85" s="347" t="s">
        <v>276</v>
      </c>
      <c r="C85" s="278"/>
      <c r="D85" s="278"/>
      <c r="E85" s="348"/>
    </row>
    <row r="86" spans="1:5" ht="21" customHeight="1">
      <c r="A86" s="350">
        <v>2010850</v>
      </c>
      <c r="B86" s="347" t="s">
        <v>244</v>
      </c>
      <c r="C86" s="278">
        <f t="shared" si="15"/>
        <v>220</v>
      </c>
      <c r="D86" s="278">
        <v>220</v>
      </c>
      <c r="E86" s="348"/>
    </row>
    <row r="87" spans="1:5" ht="21" customHeight="1">
      <c r="A87" s="350">
        <v>2010899</v>
      </c>
      <c r="B87" s="347" t="s">
        <v>284</v>
      </c>
      <c r="C87" s="278">
        <f t="shared" si="15"/>
        <v>20</v>
      </c>
      <c r="D87" s="278">
        <v>20</v>
      </c>
      <c r="E87" s="348"/>
    </row>
    <row r="88" spans="1:5" s="41" customFormat="1" ht="21" customHeight="1">
      <c r="A88" s="350">
        <v>20109</v>
      </c>
      <c r="B88" s="346" t="s">
        <v>285</v>
      </c>
      <c r="C88" s="307">
        <f t="shared" ref="C88:E88" si="16">SUM(C89:C100)</f>
        <v>0</v>
      </c>
      <c r="D88" s="307">
        <f t="shared" si="16"/>
        <v>0</v>
      </c>
      <c r="E88" s="307">
        <f t="shared" si="16"/>
        <v>0</v>
      </c>
    </row>
    <row r="89" spans="1:5" s="41" customFormat="1" ht="21" customHeight="1">
      <c r="A89" s="350">
        <v>2010901</v>
      </c>
      <c r="B89" s="347" t="s">
        <v>235</v>
      </c>
      <c r="C89" s="278"/>
      <c r="D89" s="278"/>
      <c r="E89" s="352"/>
    </row>
    <row r="90" spans="1:5" ht="21" customHeight="1">
      <c r="A90" s="350">
        <v>2010902</v>
      </c>
      <c r="B90" s="347" t="s">
        <v>236</v>
      </c>
      <c r="C90" s="278"/>
      <c r="D90" s="278"/>
      <c r="E90" s="348"/>
    </row>
    <row r="91" spans="1:5" ht="21" customHeight="1">
      <c r="A91" s="350">
        <v>2010903</v>
      </c>
      <c r="B91" s="347" t="s">
        <v>237</v>
      </c>
      <c r="C91" s="278"/>
      <c r="D91" s="278"/>
      <c r="E91" s="348"/>
    </row>
    <row r="92" spans="1:5" ht="21" customHeight="1">
      <c r="A92" s="350">
        <v>2010905</v>
      </c>
      <c r="B92" s="347" t="s">
        <v>286</v>
      </c>
      <c r="C92" s="278"/>
      <c r="D92" s="278"/>
      <c r="E92" s="348"/>
    </row>
    <row r="93" spans="1:5" ht="21" customHeight="1">
      <c r="A93" s="350">
        <v>2010907</v>
      </c>
      <c r="B93" s="347" t="s">
        <v>287</v>
      </c>
      <c r="C93" s="278"/>
      <c r="D93" s="278"/>
      <c r="E93" s="348"/>
    </row>
    <row r="94" spans="1:5" ht="21" customHeight="1">
      <c r="A94" s="350">
        <v>2010908</v>
      </c>
      <c r="B94" s="347" t="s">
        <v>276</v>
      </c>
      <c r="C94" s="278"/>
      <c r="D94" s="278"/>
      <c r="E94" s="348"/>
    </row>
    <row r="95" spans="1:5" ht="21" customHeight="1">
      <c r="A95" s="350">
        <v>2010909</v>
      </c>
      <c r="B95" s="347" t="s">
        <v>288</v>
      </c>
      <c r="C95" s="278"/>
      <c r="D95" s="278"/>
      <c r="E95" s="348"/>
    </row>
    <row r="96" spans="1:5" ht="21" customHeight="1">
      <c r="A96" s="350">
        <v>2010910</v>
      </c>
      <c r="B96" s="347" t="s">
        <v>289</v>
      </c>
      <c r="C96" s="278"/>
      <c r="D96" s="278"/>
      <c r="E96" s="348"/>
    </row>
    <row r="97" spans="1:5" ht="21" customHeight="1">
      <c r="A97" s="350">
        <v>2010911</v>
      </c>
      <c r="B97" s="347" t="s">
        <v>290</v>
      </c>
      <c r="C97" s="278"/>
      <c r="D97" s="278"/>
      <c r="E97" s="348"/>
    </row>
    <row r="98" spans="1:5" s="41" customFormat="1" ht="21" customHeight="1">
      <c r="A98" s="350">
        <v>2010912</v>
      </c>
      <c r="B98" s="347" t="s">
        <v>291</v>
      </c>
      <c r="C98" s="278"/>
      <c r="D98" s="278"/>
      <c r="E98" s="352"/>
    </row>
    <row r="99" spans="1:5" ht="21" customHeight="1">
      <c r="A99" s="350">
        <v>2010950</v>
      </c>
      <c r="B99" s="347" t="s">
        <v>244</v>
      </c>
      <c r="C99" s="278"/>
      <c r="D99" s="278"/>
      <c r="E99" s="348"/>
    </row>
    <row r="100" spans="1:5" ht="21" customHeight="1">
      <c r="A100" s="350">
        <v>2010999</v>
      </c>
      <c r="B100" s="347" t="s">
        <v>292</v>
      </c>
      <c r="C100" s="278"/>
      <c r="D100" s="278"/>
      <c r="E100" s="348"/>
    </row>
    <row r="101" spans="1:5" ht="21" customHeight="1">
      <c r="A101" s="350">
        <v>20111</v>
      </c>
      <c r="B101" s="346" t="s">
        <v>293</v>
      </c>
      <c r="C101" s="307">
        <f t="shared" ref="C101:E101" si="17">SUM(C102:C109)</f>
        <v>2059</v>
      </c>
      <c r="D101" s="307">
        <f t="shared" si="17"/>
        <v>2059</v>
      </c>
      <c r="E101" s="307">
        <f t="shared" si="17"/>
        <v>0</v>
      </c>
    </row>
    <row r="102" spans="1:5" ht="21" customHeight="1">
      <c r="A102" s="350">
        <v>2011101</v>
      </c>
      <c r="B102" s="347" t="s">
        <v>235</v>
      </c>
      <c r="C102" s="278">
        <f t="shared" ref="C102:C109" si="18">D102+E102</f>
        <v>1074</v>
      </c>
      <c r="D102" s="278">
        <v>1074</v>
      </c>
      <c r="E102" s="348"/>
    </row>
    <row r="103" spans="1:5" ht="21" customHeight="1">
      <c r="A103" s="350">
        <v>2011102</v>
      </c>
      <c r="B103" s="347" t="s">
        <v>236</v>
      </c>
      <c r="C103" s="278">
        <f t="shared" si="18"/>
        <v>158</v>
      </c>
      <c r="D103" s="278">
        <v>158</v>
      </c>
      <c r="E103" s="348"/>
    </row>
    <row r="104" spans="1:5" ht="21" customHeight="1">
      <c r="A104" s="350">
        <v>2011103</v>
      </c>
      <c r="B104" s="347" t="s">
        <v>237</v>
      </c>
      <c r="C104" s="278">
        <f t="shared" si="18"/>
        <v>140</v>
      </c>
      <c r="D104" s="278">
        <v>140</v>
      </c>
      <c r="E104" s="348"/>
    </row>
    <row r="105" spans="1:5" ht="21" customHeight="1">
      <c r="A105" s="350">
        <v>2011104</v>
      </c>
      <c r="B105" s="347" t="s">
        <v>294</v>
      </c>
      <c r="C105" s="278">
        <f t="shared" si="18"/>
        <v>200</v>
      </c>
      <c r="D105" s="278">
        <v>200</v>
      </c>
      <c r="E105" s="348"/>
    </row>
    <row r="106" spans="1:5" ht="21" customHeight="1">
      <c r="A106" s="350">
        <v>2011105</v>
      </c>
      <c r="B106" s="347" t="s">
        <v>295</v>
      </c>
      <c r="C106" s="278">
        <f t="shared" si="18"/>
        <v>250</v>
      </c>
      <c r="D106" s="278">
        <v>250</v>
      </c>
      <c r="E106" s="348"/>
    </row>
    <row r="107" spans="1:5" ht="21" customHeight="1">
      <c r="A107" s="350">
        <v>2011106</v>
      </c>
      <c r="B107" s="347" t="s">
        <v>296</v>
      </c>
      <c r="C107" s="278">
        <f t="shared" si="18"/>
        <v>120</v>
      </c>
      <c r="D107" s="278">
        <v>120</v>
      </c>
      <c r="E107" s="348"/>
    </row>
    <row r="108" spans="1:5" ht="21" customHeight="1">
      <c r="A108" s="350">
        <v>2011150</v>
      </c>
      <c r="B108" s="347" t="s">
        <v>244</v>
      </c>
      <c r="C108" s="278">
        <f t="shared" si="18"/>
        <v>69</v>
      </c>
      <c r="D108" s="278">
        <v>69</v>
      </c>
      <c r="E108" s="348"/>
    </row>
    <row r="109" spans="1:5" s="328" customFormat="1" ht="21" customHeight="1">
      <c r="A109" s="350">
        <v>2011199</v>
      </c>
      <c r="B109" s="347" t="s">
        <v>297</v>
      </c>
      <c r="C109" s="278">
        <f t="shared" si="18"/>
        <v>48</v>
      </c>
      <c r="D109" s="278">
        <v>48</v>
      </c>
      <c r="E109" s="353"/>
    </row>
    <row r="110" spans="1:5" ht="21" customHeight="1">
      <c r="A110" s="350">
        <v>20113</v>
      </c>
      <c r="B110" s="346" t="s">
        <v>298</v>
      </c>
      <c r="C110" s="307">
        <f t="shared" ref="C110:E110" si="19">SUM(C111:C120)</f>
        <v>2277</v>
      </c>
      <c r="D110" s="307">
        <f t="shared" si="19"/>
        <v>2277</v>
      </c>
      <c r="E110" s="307">
        <f t="shared" si="19"/>
        <v>0</v>
      </c>
    </row>
    <row r="111" spans="1:5" ht="21" customHeight="1">
      <c r="A111" s="350">
        <v>2011301</v>
      </c>
      <c r="B111" s="347" t="s">
        <v>235</v>
      </c>
      <c r="C111" s="278">
        <f t="shared" ref="C111:C120" si="20">D111+E111</f>
        <v>589</v>
      </c>
      <c r="D111" s="278">
        <v>589</v>
      </c>
      <c r="E111" s="348"/>
    </row>
    <row r="112" spans="1:5" ht="21" customHeight="1">
      <c r="A112" s="350">
        <v>2011302</v>
      </c>
      <c r="B112" s="347" t="s">
        <v>236</v>
      </c>
      <c r="C112" s="278">
        <f t="shared" si="20"/>
        <v>12</v>
      </c>
      <c r="D112" s="278">
        <v>12</v>
      </c>
      <c r="E112" s="348"/>
    </row>
    <row r="113" spans="1:5" ht="21" customHeight="1">
      <c r="A113" s="350">
        <v>2011303</v>
      </c>
      <c r="B113" s="347" t="s">
        <v>237</v>
      </c>
      <c r="C113" s="278">
        <f t="shared" si="20"/>
        <v>125</v>
      </c>
      <c r="D113" s="278">
        <v>125</v>
      </c>
      <c r="E113" s="348"/>
    </row>
    <row r="114" spans="1:5" ht="21" customHeight="1">
      <c r="A114" s="350">
        <v>2011304</v>
      </c>
      <c r="B114" s="347" t="s">
        <v>299</v>
      </c>
      <c r="C114" s="278"/>
      <c r="D114" s="278"/>
      <c r="E114" s="348"/>
    </row>
    <row r="115" spans="1:5" ht="21" customHeight="1">
      <c r="A115" s="350">
        <v>2011305</v>
      </c>
      <c r="B115" s="347" t="s">
        <v>300</v>
      </c>
      <c r="C115" s="278"/>
      <c r="D115" s="278"/>
      <c r="E115" s="348"/>
    </row>
    <row r="116" spans="1:5" ht="21" customHeight="1">
      <c r="A116" s="350">
        <v>2011306</v>
      </c>
      <c r="B116" s="347" t="s">
        <v>301</v>
      </c>
      <c r="C116" s="278"/>
      <c r="D116" s="278"/>
      <c r="E116" s="348"/>
    </row>
    <row r="117" spans="1:5" ht="21" customHeight="1">
      <c r="A117" s="350">
        <v>2011307</v>
      </c>
      <c r="B117" s="347" t="s">
        <v>302</v>
      </c>
      <c r="C117" s="278"/>
      <c r="D117" s="278"/>
      <c r="E117" s="348"/>
    </row>
    <row r="118" spans="1:5" ht="21" customHeight="1">
      <c r="A118" s="350">
        <v>2011308</v>
      </c>
      <c r="B118" s="347" t="s">
        <v>303</v>
      </c>
      <c r="C118" s="278">
        <f t="shared" si="20"/>
        <v>423</v>
      </c>
      <c r="D118" s="278">
        <v>423</v>
      </c>
      <c r="E118" s="348"/>
    </row>
    <row r="119" spans="1:5" ht="21" customHeight="1">
      <c r="A119" s="350">
        <v>2011350</v>
      </c>
      <c r="B119" s="347" t="s">
        <v>244</v>
      </c>
      <c r="C119" s="278">
        <f t="shared" si="20"/>
        <v>932</v>
      </c>
      <c r="D119" s="278">
        <v>932</v>
      </c>
      <c r="E119" s="348"/>
    </row>
    <row r="120" spans="1:5" ht="21" customHeight="1">
      <c r="A120" s="350">
        <v>2011399</v>
      </c>
      <c r="B120" s="347" t="s">
        <v>304</v>
      </c>
      <c r="C120" s="278">
        <f t="shared" si="20"/>
        <v>196</v>
      </c>
      <c r="D120" s="278">
        <v>196</v>
      </c>
      <c r="E120" s="348"/>
    </row>
    <row r="121" spans="1:5" s="41" customFormat="1" ht="21" customHeight="1">
      <c r="A121" s="350">
        <v>20114</v>
      </c>
      <c r="B121" s="346" t="s">
        <v>305</v>
      </c>
      <c r="C121" s="307">
        <f t="shared" ref="C121:E121" si="21">SUM(C122:C132)</f>
        <v>0</v>
      </c>
      <c r="D121" s="307">
        <f t="shared" si="21"/>
        <v>0</v>
      </c>
      <c r="E121" s="307">
        <f t="shared" si="21"/>
        <v>0</v>
      </c>
    </row>
    <row r="122" spans="1:5" ht="21" customHeight="1">
      <c r="A122" s="350">
        <v>2011401</v>
      </c>
      <c r="B122" s="347" t="s">
        <v>235</v>
      </c>
      <c r="C122" s="278"/>
      <c r="D122" s="278"/>
      <c r="E122" s="348"/>
    </row>
    <row r="123" spans="1:5" ht="21" customHeight="1">
      <c r="A123" s="350">
        <v>2011402</v>
      </c>
      <c r="B123" s="347" t="s">
        <v>236</v>
      </c>
      <c r="C123" s="278"/>
      <c r="D123" s="278"/>
      <c r="E123" s="348"/>
    </row>
    <row r="124" spans="1:5" ht="21" customHeight="1">
      <c r="A124" s="350">
        <v>2011403</v>
      </c>
      <c r="B124" s="347" t="s">
        <v>237</v>
      </c>
      <c r="C124" s="278"/>
      <c r="D124" s="278"/>
      <c r="E124" s="348"/>
    </row>
    <row r="125" spans="1:5" ht="21" customHeight="1">
      <c r="A125" s="350">
        <v>2011404</v>
      </c>
      <c r="B125" s="347" t="s">
        <v>306</v>
      </c>
      <c r="C125" s="278"/>
      <c r="D125" s="278"/>
      <c r="E125" s="348"/>
    </row>
    <row r="126" spans="1:5" ht="21" customHeight="1">
      <c r="A126" s="350">
        <v>2011405</v>
      </c>
      <c r="B126" s="347" t="s">
        <v>307</v>
      </c>
      <c r="C126" s="278"/>
      <c r="D126" s="278"/>
      <c r="E126" s="348"/>
    </row>
    <row r="127" spans="1:5" ht="21" customHeight="1">
      <c r="A127" s="350">
        <v>2011408</v>
      </c>
      <c r="B127" s="347" t="s">
        <v>308</v>
      </c>
      <c r="C127" s="278"/>
      <c r="D127" s="278"/>
      <c r="E127" s="348"/>
    </row>
    <row r="128" spans="1:5" s="328" customFormat="1" ht="21" customHeight="1">
      <c r="A128" s="350">
        <v>2011409</v>
      </c>
      <c r="B128" s="347" t="s">
        <v>309</v>
      </c>
      <c r="C128" s="278"/>
      <c r="D128" s="278"/>
      <c r="E128" s="353"/>
    </row>
    <row r="129" spans="1:5" ht="21" customHeight="1">
      <c r="A129" s="350">
        <v>2011410</v>
      </c>
      <c r="B129" s="347" t="s">
        <v>310</v>
      </c>
      <c r="C129" s="278"/>
      <c r="D129" s="278"/>
      <c r="E129" s="348"/>
    </row>
    <row r="130" spans="1:5" ht="21" customHeight="1">
      <c r="A130" s="350">
        <v>2011411</v>
      </c>
      <c r="B130" s="347" t="s">
        <v>311</v>
      </c>
      <c r="C130" s="278"/>
      <c r="D130" s="278"/>
      <c r="E130" s="348"/>
    </row>
    <row r="131" spans="1:5" ht="21" customHeight="1">
      <c r="A131" s="350">
        <v>2011450</v>
      </c>
      <c r="B131" s="347" t="s">
        <v>244</v>
      </c>
      <c r="C131" s="278"/>
      <c r="D131" s="278"/>
      <c r="E131" s="348"/>
    </row>
    <row r="132" spans="1:5" ht="21" customHeight="1">
      <c r="A132" s="350">
        <v>2011499</v>
      </c>
      <c r="B132" s="347" t="s">
        <v>312</v>
      </c>
      <c r="C132" s="278"/>
      <c r="D132" s="278"/>
      <c r="E132" s="348"/>
    </row>
    <row r="133" spans="1:5" ht="21" customHeight="1">
      <c r="A133" s="350">
        <v>20123</v>
      </c>
      <c r="B133" s="346" t="s">
        <v>313</v>
      </c>
      <c r="C133" s="307">
        <f t="shared" ref="C133:E133" si="22">SUM(C134:C139)</f>
        <v>33</v>
      </c>
      <c r="D133" s="307">
        <f t="shared" si="22"/>
        <v>33</v>
      </c>
      <c r="E133" s="307">
        <f t="shared" si="22"/>
        <v>0</v>
      </c>
    </row>
    <row r="134" spans="1:5" ht="21" customHeight="1">
      <c r="A134" s="350">
        <v>2012301</v>
      </c>
      <c r="B134" s="347" t="s">
        <v>235</v>
      </c>
      <c r="C134" s="278"/>
      <c r="D134" s="278"/>
      <c r="E134" s="348"/>
    </row>
    <row r="135" spans="1:5" ht="21" customHeight="1">
      <c r="A135" s="350">
        <v>2012302</v>
      </c>
      <c r="B135" s="347" t="s">
        <v>236</v>
      </c>
      <c r="C135" s="278"/>
      <c r="D135" s="278"/>
      <c r="E135" s="348"/>
    </row>
    <row r="136" spans="1:5" s="41" customFormat="1" ht="21" customHeight="1">
      <c r="A136" s="350">
        <v>2012303</v>
      </c>
      <c r="B136" s="347" t="s">
        <v>237</v>
      </c>
      <c r="C136" s="278"/>
      <c r="D136" s="278"/>
      <c r="E136" s="352"/>
    </row>
    <row r="137" spans="1:5" ht="21" customHeight="1">
      <c r="A137" s="350">
        <v>2012304</v>
      </c>
      <c r="B137" s="347" t="s">
        <v>314</v>
      </c>
      <c r="C137" s="278"/>
      <c r="D137" s="278"/>
      <c r="E137" s="348"/>
    </row>
    <row r="138" spans="1:5" ht="21" customHeight="1">
      <c r="A138" s="350">
        <v>2012350</v>
      </c>
      <c r="B138" s="347" t="s">
        <v>244</v>
      </c>
      <c r="C138" s="278"/>
      <c r="D138" s="278"/>
      <c r="E138" s="348"/>
    </row>
    <row r="139" spans="1:5" ht="21" customHeight="1">
      <c r="A139" s="350">
        <v>2012399</v>
      </c>
      <c r="B139" s="347" t="s">
        <v>315</v>
      </c>
      <c r="C139" s="278">
        <f t="shared" ref="C139" si="23">D139+E139</f>
        <v>33</v>
      </c>
      <c r="D139" s="278">
        <v>33</v>
      </c>
      <c r="E139" s="348"/>
    </row>
    <row r="140" spans="1:5" ht="21" customHeight="1">
      <c r="A140" s="350">
        <v>20125</v>
      </c>
      <c r="B140" s="346" t="s">
        <v>316</v>
      </c>
      <c r="C140" s="307">
        <f t="shared" ref="C140:E140" si="24">SUM(C141:C147)</f>
        <v>108</v>
      </c>
      <c r="D140" s="307">
        <f t="shared" si="24"/>
        <v>108</v>
      </c>
      <c r="E140" s="307">
        <f t="shared" si="24"/>
        <v>0</v>
      </c>
    </row>
    <row r="141" spans="1:5" ht="21" customHeight="1">
      <c r="A141" s="350">
        <v>2012501</v>
      </c>
      <c r="B141" s="347" t="s">
        <v>235</v>
      </c>
      <c r="C141" s="278">
        <f t="shared" ref="C141:C147" si="25">D141+E141</f>
        <v>103</v>
      </c>
      <c r="D141" s="278">
        <v>103</v>
      </c>
      <c r="E141" s="348"/>
    </row>
    <row r="142" spans="1:5" s="41" customFormat="1" ht="21" customHeight="1">
      <c r="A142" s="350">
        <v>2012502</v>
      </c>
      <c r="B142" s="347" t="s">
        <v>236</v>
      </c>
      <c r="C142" s="278"/>
      <c r="D142" s="278"/>
      <c r="E142" s="352"/>
    </row>
    <row r="143" spans="1:5" ht="21" customHeight="1">
      <c r="A143" s="350">
        <v>2012503</v>
      </c>
      <c r="B143" s="347" t="s">
        <v>237</v>
      </c>
      <c r="C143" s="278"/>
      <c r="D143" s="278"/>
      <c r="E143" s="348"/>
    </row>
    <row r="144" spans="1:5" ht="21" customHeight="1">
      <c r="A144" s="350">
        <v>2012504</v>
      </c>
      <c r="B144" s="347" t="s">
        <v>317</v>
      </c>
      <c r="C144" s="278"/>
      <c r="D144" s="278"/>
      <c r="E144" s="348"/>
    </row>
    <row r="145" spans="1:5" ht="21" customHeight="1">
      <c r="A145" s="350">
        <v>2012505</v>
      </c>
      <c r="B145" s="347" t="s">
        <v>318</v>
      </c>
      <c r="C145" s="278"/>
      <c r="D145" s="278"/>
      <c r="E145" s="348"/>
    </row>
    <row r="146" spans="1:5" ht="21" customHeight="1">
      <c r="A146" s="350">
        <v>2012550</v>
      </c>
      <c r="B146" s="347" t="s">
        <v>244</v>
      </c>
      <c r="C146" s="278"/>
      <c r="D146" s="278"/>
      <c r="E146" s="348"/>
    </row>
    <row r="147" spans="1:5" ht="21" customHeight="1">
      <c r="A147" s="350">
        <v>2012599</v>
      </c>
      <c r="B147" s="347" t="s">
        <v>319</v>
      </c>
      <c r="C147" s="278">
        <f t="shared" si="25"/>
        <v>5</v>
      </c>
      <c r="D147" s="278">
        <v>5</v>
      </c>
      <c r="E147" s="348"/>
    </row>
    <row r="148" spans="1:5" ht="21" customHeight="1">
      <c r="A148" s="350">
        <v>20126</v>
      </c>
      <c r="B148" s="346" t="s">
        <v>320</v>
      </c>
      <c r="C148" s="307">
        <f t="shared" ref="C148:E148" si="26">SUM(C149:C153)</f>
        <v>209</v>
      </c>
      <c r="D148" s="307">
        <f t="shared" si="26"/>
        <v>209</v>
      </c>
      <c r="E148" s="307">
        <f t="shared" si="26"/>
        <v>0</v>
      </c>
    </row>
    <row r="149" spans="1:5" s="41" customFormat="1" ht="21" customHeight="1">
      <c r="A149" s="350">
        <v>2012601</v>
      </c>
      <c r="B149" s="347" t="s">
        <v>235</v>
      </c>
      <c r="C149" s="278">
        <f t="shared" ref="C149:C153" si="27">D149+E149</f>
        <v>154</v>
      </c>
      <c r="D149" s="278">
        <v>154</v>
      </c>
      <c r="E149" s="352"/>
    </row>
    <row r="150" spans="1:5" ht="21" customHeight="1">
      <c r="A150" s="350">
        <v>2012602</v>
      </c>
      <c r="B150" s="347" t="s">
        <v>236</v>
      </c>
      <c r="C150" s="278"/>
      <c r="D150" s="278"/>
      <c r="E150" s="348"/>
    </row>
    <row r="151" spans="1:5" ht="21" customHeight="1">
      <c r="A151" s="350">
        <v>2012603</v>
      </c>
      <c r="B151" s="347" t="s">
        <v>237</v>
      </c>
      <c r="C151" s="278"/>
      <c r="D151" s="278"/>
      <c r="E151" s="348"/>
    </row>
    <row r="152" spans="1:5" ht="21" customHeight="1">
      <c r="A152" s="350">
        <v>2012604</v>
      </c>
      <c r="B152" s="347" t="s">
        <v>321</v>
      </c>
      <c r="C152" s="278">
        <f t="shared" si="27"/>
        <v>21</v>
      </c>
      <c r="D152" s="278">
        <v>21</v>
      </c>
      <c r="E152" s="348"/>
    </row>
    <row r="153" spans="1:5" ht="21" customHeight="1">
      <c r="A153" s="350">
        <v>2012699</v>
      </c>
      <c r="B153" s="347" t="s">
        <v>322</v>
      </c>
      <c r="C153" s="278">
        <f t="shared" si="27"/>
        <v>34</v>
      </c>
      <c r="D153" s="278">
        <v>34</v>
      </c>
      <c r="E153" s="348"/>
    </row>
    <row r="154" spans="1:5" ht="21" customHeight="1">
      <c r="A154" s="350">
        <v>20128</v>
      </c>
      <c r="B154" s="346" t="s">
        <v>323</v>
      </c>
      <c r="C154" s="307">
        <f t="shared" ref="C154:E154" si="28">SUM(C155:C160)</f>
        <v>55</v>
      </c>
      <c r="D154" s="307">
        <f t="shared" si="28"/>
        <v>55</v>
      </c>
      <c r="E154" s="307">
        <f t="shared" si="28"/>
        <v>0</v>
      </c>
    </row>
    <row r="155" spans="1:5" ht="21" customHeight="1">
      <c r="A155" s="350">
        <v>2012801</v>
      </c>
      <c r="B155" s="347" t="s">
        <v>235</v>
      </c>
      <c r="C155" s="278">
        <f t="shared" ref="C155:C160" si="29">D155+E155</f>
        <v>50</v>
      </c>
      <c r="D155" s="278">
        <v>50</v>
      </c>
      <c r="E155" s="348"/>
    </row>
    <row r="156" spans="1:5" s="41" customFormat="1" ht="21" customHeight="1">
      <c r="A156" s="350">
        <v>2012802</v>
      </c>
      <c r="B156" s="347" t="s">
        <v>236</v>
      </c>
      <c r="C156" s="278"/>
      <c r="D156" s="278"/>
      <c r="E156" s="352"/>
    </row>
    <row r="157" spans="1:5" ht="21" customHeight="1">
      <c r="A157" s="350">
        <v>2012803</v>
      </c>
      <c r="B157" s="347" t="s">
        <v>237</v>
      </c>
      <c r="C157" s="278"/>
      <c r="D157" s="278"/>
      <c r="E157" s="348"/>
    </row>
    <row r="158" spans="1:5" ht="21" customHeight="1">
      <c r="A158" s="350">
        <v>2012804</v>
      </c>
      <c r="B158" s="347" t="s">
        <v>249</v>
      </c>
      <c r="C158" s="278"/>
      <c r="D158" s="278"/>
      <c r="E158" s="348"/>
    </row>
    <row r="159" spans="1:5" ht="21" customHeight="1">
      <c r="A159" s="350">
        <v>2012850</v>
      </c>
      <c r="B159" s="347" t="s">
        <v>244</v>
      </c>
      <c r="C159" s="278"/>
      <c r="D159" s="278"/>
      <c r="E159" s="348"/>
    </row>
    <row r="160" spans="1:5" ht="21" customHeight="1">
      <c r="A160" s="350">
        <v>2012899</v>
      </c>
      <c r="B160" s="347" t="s">
        <v>324</v>
      </c>
      <c r="C160" s="278">
        <f t="shared" si="29"/>
        <v>5</v>
      </c>
      <c r="D160" s="278">
        <v>5</v>
      </c>
      <c r="E160" s="348"/>
    </row>
    <row r="161" spans="1:5" ht="21" customHeight="1">
      <c r="A161" s="350">
        <v>20129</v>
      </c>
      <c r="B161" s="346" t="s">
        <v>325</v>
      </c>
      <c r="C161" s="307">
        <f t="shared" ref="C161:E161" si="30">SUM(C162:C167)</f>
        <v>525</v>
      </c>
      <c r="D161" s="307">
        <f t="shared" si="30"/>
        <v>525</v>
      </c>
      <c r="E161" s="307">
        <f t="shared" si="30"/>
        <v>0</v>
      </c>
    </row>
    <row r="162" spans="1:5" ht="21" customHeight="1">
      <c r="A162" s="350">
        <v>2012901</v>
      </c>
      <c r="B162" s="347" t="s">
        <v>235</v>
      </c>
      <c r="C162" s="278">
        <f t="shared" ref="C162:C167" si="31">D162+E162</f>
        <v>278</v>
      </c>
      <c r="D162" s="278">
        <v>278</v>
      </c>
      <c r="E162" s="348"/>
    </row>
    <row r="163" spans="1:5" s="41" customFormat="1" ht="21" customHeight="1">
      <c r="A163" s="350">
        <v>2012902</v>
      </c>
      <c r="B163" s="347" t="s">
        <v>236</v>
      </c>
      <c r="C163" s="278"/>
      <c r="D163" s="278"/>
      <c r="E163" s="352"/>
    </row>
    <row r="164" spans="1:5" ht="21" customHeight="1">
      <c r="A164" s="350">
        <v>2012903</v>
      </c>
      <c r="B164" s="347" t="s">
        <v>237</v>
      </c>
      <c r="C164" s="278"/>
      <c r="D164" s="278"/>
      <c r="E164" s="348"/>
    </row>
    <row r="165" spans="1:5" ht="21" customHeight="1">
      <c r="A165" s="350">
        <v>2012906</v>
      </c>
      <c r="B165" s="347" t="s">
        <v>326</v>
      </c>
      <c r="C165" s="278"/>
      <c r="D165" s="278"/>
      <c r="E165" s="348"/>
    </row>
    <row r="166" spans="1:5" ht="21" customHeight="1">
      <c r="A166" s="350">
        <v>2012950</v>
      </c>
      <c r="B166" s="347" t="s">
        <v>244</v>
      </c>
      <c r="C166" s="278">
        <f t="shared" si="31"/>
        <v>47</v>
      </c>
      <c r="D166" s="278">
        <v>47</v>
      </c>
      <c r="E166" s="348"/>
    </row>
    <row r="167" spans="1:5" ht="21" customHeight="1">
      <c r="A167" s="350">
        <v>2012999</v>
      </c>
      <c r="B167" s="347" t="s">
        <v>327</v>
      </c>
      <c r="C167" s="278">
        <f t="shared" si="31"/>
        <v>200</v>
      </c>
      <c r="D167" s="278">
        <v>200</v>
      </c>
      <c r="E167" s="348"/>
    </row>
    <row r="168" spans="1:5" ht="21" customHeight="1">
      <c r="A168" s="350">
        <v>20131</v>
      </c>
      <c r="B168" s="346" t="s">
        <v>328</v>
      </c>
      <c r="C168" s="307">
        <f t="shared" ref="C168:E168" si="32">SUM(C169:C174)</f>
        <v>2442</v>
      </c>
      <c r="D168" s="307">
        <f t="shared" si="32"/>
        <v>2442</v>
      </c>
      <c r="E168" s="307">
        <f t="shared" si="32"/>
        <v>0</v>
      </c>
    </row>
    <row r="169" spans="1:5" ht="21" customHeight="1">
      <c r="A169" s="350">
        <v>2013101</v>
      </c>
      <c r="B169" s="347" t="s">
        <v>235</v>
      </c>
      <c r="C169" s="278">
        <f t="shared" ref="C169:C174" si="33">D169+E169</f>
        <v>1315</v>
      </c>
      <c r="D169" s="278">
        <v>1315</v>
      </c>
      <c r="E169" s="348"/>
    </row>
    <row r="170" spans="1:5" s="41" customFormat="1" ht="21" customHeight="1">
      <c r="A170" s="350">
        <v>2013102</v>
      </c>
      <c r="B170" s="347" t="s">
        <v>236</v>
      </c>
      <c r="C170" s="278">
        <f t="shared" si="33"/>
        <v>535</v>
      </c>
      <c r="D170" s="278">
        <v>535</v>
      </c>
      <c r="E170" s="352"/>
    </row>
    <row r="171" spans="1:5" ht="21" customHeight="1">
      <c r="A171" s="350">
        <v>2013103</v>
      </c>
      <c r="B171" s="347" t="s">
        <v>237</v>
      </c>
      <c r="C171" s="278"/>
      <c r="D171" s="278"/>
      <c r="E171" s="348"/>
    </row>
    <row r="172" spans="1:5" ht="21" customHeight="1">
      <c r="A172" s="350">
        <v>2013105</v>
      </c>
      <c r="B172" s="347" t="s">
        <v>329</v>
      </c>
      <c r="C172" s="278">
        <f t="shared" si="33"/>
        <v>53</v>
      </c>
      <c r="D172" s="278">
        <v>53</v>
      </c>
      <c r="E172" s="348"/>
    </row>
    <row r="173" spans="1:5" ht="21" customHeight="1">
      <c r="A173" s="350">
        <v>2013150</v>
      </c>
      <c r="B173" s="347" t="s">
        <v>244</v>
      </c>
      <c r="C173" s="278">
        <f t="shared" si="33"/>
        <v>398</v>
      </c>
      <c r="D173" s="278">
        <v>398</v>
      </c>
      <c r="E173" s="348"/>
    </row>
    <row r="174" spans="1:5" ht="21" customHeight="1">
      <c r="A174" s="350">
        <v>2013199</v>
      </c>
      <c r="B174" s="347" t="s">
        <v>330</v>
      </c>
      <c r="C174" s="278">
        <f t="shared" si="33"/>
        <v>141</v>
      </c>
      <c r="D174" s="278">
        <v>141</v>
      </c>
      <c r="E174" s="348"/>
    </row>
    <row r="175" spans="1:5" ht="21" customHeight="1">
      <c r="A175" s="350">
        <v>20132</v>
      </c>
      <c r="B175" s="346" t="s">
        <v>331</v>
      </c>
      <c r="C175" s="307">
        <f t="shared" ref="C175:E175" si="34">SUM(C176:C181)</f>
        <v>1418</v>
      </c>
      <c r="D175" s="307">
        <f t="shared" si="34"/>
        <v>1418</v>
      </c>
      <c r="E175" s="307">
        <f t="shared" si="34"/>
        <v>0</v>
      </c>
    </row>
    <row r="176" spans="1:5" ht="21" customHeight="1">
      <c r="A176" s="350">
        <v>2013201</v>
      </c>
      <c r="B176" s="347" t="s">
        <v>235</v>
      </c>
      <c r="C176" s="278">
        <f t="shared" ref="C176:C181" si="35">D176+E176</f>
        <v>440</v>
      </c>
      <c r="D176" s="278">
        <v>440</v>
      </c>
      <c r="E176" s="348"/>
    </row>
    <row r="177" spans="1:5" s="41" customFormat="1" ht="21" customHeight="1">
      <c r="A177" s="350">
        <v>2013202</v>
      </c>
      <c r="B177" s="347" t="s">
        <v>236</v>
      </c>
      <c r="C177" s="278">
        <f t="shared" si="35"/>
        <v>757</v>
      </c>
      <c r="D177" s="278">
        <v>757</v>
      </c>
      <c r="E177" s="352"/>
    </row>
    <row r="178" spans="1:5" ht="21" customHeight="1">
      <c r="A178" s="350">
        <v>2013203</v>
      </c>
      <c r="B178" s="347" t="s">
        <v>237</v>
      </c>
      <c r="C178" s="278"/>
      <c r="D178" s="278"/>
      <c r="E178" s="348"/>
    </row>
    <row r="179" spans="1:5" ht="21" customHeight="1">
      <c r="A179" s="350">
        <v>2013204</v>
      </c>
      <c r="B179" s="347" t="s">
        <v>332</v>
      </c>
      <c r="C179" s="278"/>
      <c r="D179" s="278"/>
      <c r="E179" s="348"/>
    </row>
    <row r="180" spans="1:5" ht="21" customHeight="1">
      <c r="A180" s="350">
        <v>2013250</v>
      </c>
      <c r="B180" s="347" t="s">
        <v>244</v>
      </c>
      <c r="C180" s="278">
        <f t="shared" si="35"/>
        <v>124</v>
      </c>
      <c r="D180" s="278">
        <v>124</v>
      </c>
      <c r="E180" s="348"/>
    </row>
    <row r="181" spans="1:5" ht="21" customHeight="1">
      <c r="A181" s="350">
        <v>2013299</v>
      </c>
      <c r="B181" s="347" t="s">
        <v>333</v>
      </c>
      <c r="C181" s="278">
        <f t="shared" si="35"/>
        <v>97</v>
      </c>
      <c r="D181" s="278">
        <v>97</v>
      </c>
      <c r="E181" s="348"/>
    </row>
    <row r="182" spans="1:5" ht="21" customHeight="1">
      <c r="A182" s="350">
        <v>20133</v>
      </c>
      <c r="B182" s="346" t="s">
        <v>334</v>
      </c>
      <c r="C182" s="307">
        <f t="shared" ref="C182:E182" si="36">SUM(C183:C188)</f>
        <v>750</v>
      </c>
      <c r="D182" s="307">
        <f t="shared" si="36"/>
        <v>750</v>
      </c>
      <c r="E182" s="307">
        <f t="shared" si="36"/>
        <v>0</v>
      </c>
    </row>
    <row r="183" spans="1:5" ht="21" customHeight="1">
      <c r="A183" s="350">
        <v>2013301</v>
      </c>
      <c r="B183" s="347" t="s">
        <v>235</v>
      </c>
      <c r="C183" s="278">
        <f t="shared" ref="C183:C188" si="37">D183+E183</f>
        <v>712</v>
      </c>
      <c r="D183" s="278">
        <v>712</v>
      </c>
      <c r="E183" s="348"/>
    </row>
    <row r="184" spans="1:5" ht="21" customHeight="1">
      <c r="A184" s="350">
        <v>2013302</v>
      </c>
      <c r="B184" s="347" t="s">
        <v>236</v>
      </c>
      <c r="C184" s="278"/>
      <c r="D184" s="278"/>
      <c r="E184" s="348"/>
    </row>
    <row r="185" spans="1:5" s="41" customFormat="1" ht="21" customHeight="1">
      <c r="A185" s="350">
        <v>2013303</v>
      </c>
      <c r="B185" s="347" t="s">
        <v>237</v>
      </c>
      <c r="C185" s="278"/>
      <c r="D185" s="278"/>
      <c r="E185" s="352"/>
    </row>
    <row r="186" spans="1:5" ht="21" customHeight="1">
      <c r="A186" s="350">
        <v>2013304</v>
      </c>
      <c r="B186" s="347" t="s">
        <v>335</v>
      </c>
      <c r="C186" s="278">
        <f t="shared" si="37"/>
        <v>8</v>
      </c>
      <c r="D186" s="278">
        <v>8</v>
      </c>
      <c r="E186" s="348"/>
    </row>
    <row r="187" spans="1:5" ht="21" customHeight="1">
      <c r="A187" s="350">
        <v>2013350</v>
      </c>
      <c r="B187" s="347" t="s">
        <v>244</v>
      </c>
      <c r="C187" s="278"/>
      <c r="D187" s="278"/>
      <c r="E187" s="348"/>
    </row>
    <row r="188" spans="1:5" ht="21" customHeight="1">
      <c r="A188" s="350">
        <v>2013399</v>
      </c>
      <c r="B188" s="347" t="s">
        <v>336</v>
      </c>
      <c r="C188" s="278">
        <f t="shared" si="37"/>
        <v>30</v>
      </c>
      <c r="D188" s="278">
        <v>30</v>
      </c>
      <c r="E188" s="348"/>
    </row>
    <row r="189" spans="1:5" ht="21" customHeight="1">
      <c r="A189" s="350">
        <v>20134</v>
      </c>
      <c r="B189" s="346" t="s">
        <v>337</v>
      </c>
      <c r="C189" s="307">
        <f t="shared" ref="C189:E189" si="38">SUM(C190:C196)</f>
        <v>281</v>
      </c>
      <c r="D189" s="307">
        <f t="shared" si="38"/>
        <v>281</v>
      </c>
      <c r="E189" s="307">
        <f t="shared" si="38"/>
        <v>0</v>
      </c>
    </row>
    <row r="190" spans="1:5" ht="21" customHeight="1">
      <c r="A190" s="350">
        <v>2013401</v>
      </c>
      <c r="B190" s="347" t="s">
        <v>235</v>
      </c>
      <c r="C190" s="278">
        <f t="shared" ref="C190:C196" si="39">D190+E190</f>
        <v>155</v>
      </c>
      <c r="D190" s="278">
        <v>155</v>
      </c>
      <c r="E190" s="348"/>
    </row>
    <row r="191" spans="1:5" s="41" customFormat="1" ht="21" customHeight="1">
      <c r="A191" s="350">
        <v>2013402</v>
      </c>
      <c r="B191" s="347" t="s">
        <v>236</v>
      </c>
      <c r="C191" s="278">
        <f t="shared" si="39"/>
        <v>10</v>
      </c>
      <c r="D191" s="278">
        <v>10</v>
      </c>
      <c r="E191" s="352"/>
    </row>
    <row r="192" spans="1:5" ht="21" customHeight="1">
      <c r="A192" s="350">
        <v>2013403</v>
      </c>
      <c r="B192" s="347" t="s">
        <v>237</v>
      </c>
      <c r="C192" s="278"/>
      <c r="D192" s="278"/>
      <c r="E192" s="348"/>
    </row>
    <row r="193" spans="1:5" ht="21" customHeight="1">
      <c r="A193" s="350">
        <v>2013404</v>
      </c>
      <c r="B193" s="347" t="s">
        <v>338</v>
      </c>
      <c r="C193" s="278">
        <f t="shared" si="39"/>
        <v>25</v>
      </c>
      <c r="D193" s="278">
        <v>25</v>
      </c>
      <c r="E193" s="348"/>
    </row>
    <row r="194" spans="1:5" ht="21" customHeight="1">
      <c r="A194" s="350">
        <v>2013405</v>
      </c>
      <c r="B194" s="347" t="s">
        <v>339</v>
      </c>
      <c r="C194" s="278"/>
      <c r="D194" s="278"/>
      <c r="E194" s="348"/>
    </row>
    <row r="195" spans="1:5" ht="21" customHeight="1">
      <c r="A195" s="350">
        <v>2013450</v>
      </c>
      <c r="B195" s="347" t="s">
        <v>244</v>
      </c>
      <c r="C195" s="278"/>
      <c r="D195" s="278"/>
      <c r="E195" s="348"/>
    </row>
    <row r="196" spans="1:5" ht="21" customHeight="1">
      <c r="A196" s="350">
        <v>2013499</v>
      </c>
      <c r="B196" s="347" t="s">
        <v>340</v>
      </c>
      <c r="C196" s="278">
        <f t="shared" si="39"/>
        <v>91</v>
      </c>
      <c r="D196" s="278">
        <v>91</v>
      </c>
      <c r="E196" s="348"/>
    </row>
    <row r="197" spans="1:5" s="41" customFormat="1" ht="21" customHeight="1">
      <c r="A197" s="350">
        <v>20135</v>
      </c>
      <c r="B197" s="346" t="s">
        <v>341</v>
      </c>
      <c r="C197" s="307">
        <f t="shared" ref="C197:E197" si="40">SUM(C198:C202)</f>
        <v>0</v>
      </c>
      <c r="D197" s="307">
        <f t="shared" si="40"/>
        <v>0</v>
      </c>
      <c r="E197" s="307">
        <f t="shared" si="40"/>
        <v>0</v>
      </c>
    </row>
    <row r="198" spans="1:5" s="328" customFormat="1" ht="21" customHeight="1">
      <c r="A198" s="350">
        <v>2013501</v>
      </c>
      <c r="B198" s="347" t="s">
        <v>235</v>
      </c>
      <c r="C198" s="278"/>
      <c r="D198" s="278"/>
      <c r="E198" s="353"/>
    </row>
    <row r="199" spans="1:5" s="328" customFormat="1" ht="21" customHeight="1">
      <c r="A199" s="350">
        <v>2013502</v>
      </c>
      <c r="B199" s="347" t="s">
        <v>236</v>
      </c>
      <c r="C199" s="278"/>
      <c r="D199" s="278"/>
      <c r="E199" s="353"/>
    </row>
    <row r="200" spans="1:5" s="328" customFormat="1" ht="21" customHeight="1">
      <c r="A200" s="350">
        <v>2013503</v>
      </c>
      <c r="B200" s="347" t="s">
        <v>237</v>
      </c>
      <c r="C200" s="278"/>
      <c r="D200" s="278"/>
      <c r="E200" s="353"/>
    </row>
    <row r="201" spans="1:5" s="328" customFormat="1" ht="21" customHeight="1">
      <c r="A201" s="350">
        <v>2013550</v>
      </c>
      <c r="B201" s="347" t="s">
        <v>244</v>
      </c>
      <c r="C201" s="278"/>
      <c r="D201" s="278"/>
      <c r="E201" s="353"/>
    </row>
    <row r="202" spans="1:5" s="328" customFormat="1" ht="21" customHeight="1">
      <c r="A202" s="350">
        <v>2013599</v>
      </c>
      <c r="B202" s="347" t="s">
        <v>342</v>
      </c>
      <c r="C202" s="278"/>
      <c r="D202" s="278"/>
      <c r="E202" s="353"/>
    </row>
    <row r="203" spans="1:5" s="328" customFormat="1" ht="21" customHeight="1">
      <c r="A203" s="350">
        <v>20136</v>
      </c>
      <c r="B203" s="346" t="s">
        <v>343</v>
      </c>
      <c r="C203" s="307">
        <f t="shared" ref="C203:E203" si="41">SUM(C204:C208)</f>
        <v>84</v>
      </c>
      <c r="D203" s="307">
        <f t="shared" si="41"/>
        <v>84</v>
      </c>
      <c r="E203" s="307">
        <f t="shared" si="41"/>
        <v>0</v>
      </c>
    </row>
    <row r="204" spans="1:5" s="41" customFormat="1" ht="21" customHeight="1">
      <c r="A204" s="350">
        <v>2013601</v>
      </c>
      <c r="B204" s="347" t="s">
        <v>235</v>
      </c>
      <c r="C204" s="278">
        <f t="shared" ref="C204:C205" si="42">D204+E204</f>
        <v>64</v>
      </c>
      <c r="D204" s="278">
        <v>64</v>
      </c>
      <c r="E204" s="352"/>
    </row>
    <row r="205" spans="1:5" ht="21" customHeight="1">
      <c r="A205" s="350">
        <v>2013602</v>
      </c>
      <c r="B205" s="347" t="s">
        <v>236</v>
      </c>
      <c r="C205" s="278">
        <f t="shared" si="42"/>
        <v>20</v>
      </c>
      <c r="D205" s="278">
        <v>20</v>
      </c>
      <c r="E205" s="348"/>
    </row>
    <row r="206" spans="1:5" ht="21" customHeight="1">
      <c r="A206" s="350">
        <v>2013603</v>
      </c>
      <c r="B206" s="347" t="s">
        <v>237</v>
      </c>
      <c r="C206" s="278"/>
      <c r="D206" s="278"/>
      <c r="E206" s="348"/>
    </row>
    <row r="207" spans="1:5" ht="21" customHeight="1">
      <c r="A207" s="350">
        <v>2013650</v>
      </c>
      <c r="B207" s="347" t="s">
        <v>244</v>
      </c>
      <c r="C207" s="278"/>
      <c r="D207" s="278"/>
      <c r="E207" s="348"/>
    </row>
    <row r="208" spans="1:5" ht="21" customHeight="1">
      <c r="A208" s="350">
        <v>2013699</v>
      </c>
      <c r="B208" s="347" t="s">
        <v>344</v>
      </c>
      <c r="C208" s="278"/>
      <c r="D208" s="278"/>
      <c r="E208" s="348"/>
    </row>
    <row r="209" spans="1:5" ht="21" customHeight="1">
      <c r="A209" s="350">
        <v>20137</v>
      </c>
      <c r="B209" s="346" t="s">
        <v>345</v>
      </c>
      <c r="C209" s="307">
        <f t="shared" ref="C209:E209" si="43">SUM(C210:C215)</f>
        <v>0</v>
      </c>
      <c r="D209" s="307">
        <f t="shared" si="43"/>
        <v>0</v>
      </c>
      <c r="E209" s="307">
        <f t="shared" si="43"/>
        <v>0</v>
      </c>
    </row>
    <row r="210" spans="1:5" ht="21" customHeight="1">
      <c r="A210" s="350">
        <v>2013701</v>
      </c>
      <c r="B210" s="347" t="s">
        <v>346</v>
      </c>
      <c r="C210" s="278"/>
      <c r="D210" s="278"/>
      <c r="E210" s="348"/>
    </row>
    <row r="211" spans="1:5" ht="21" customHeight="1">
      <c r="A211" s="350">
        <v>2013702</v>
      </c>
      <c r="B211" s="347" t="s">
        <v>236</v>
      </c>
      <c r="C211" s="278"/>
      <c r="D211" s="278"/>
      <c r="E211" s="348"/>
    </row>
    <row r="212" spans="1:5" ht="21" customHeight="1">
      <c r="A212" s="350">
        <v>2013703</v>
      </c>
      <c r="B212" s="347" t="s">
        <v>237</v>
      </c>
      <c r="C212" s="278"/>
      <c r="D212" s="278"/>
      <c r="E212" s="348"/>
    </row>
    <row r="213" spans="1:5" ht="21" customHeight="1">
      <c r="A213" s="350">
        <v>2013704</v>
      </c>
      <c r="B213" s="347" t="s">
        <v>347</v>
      </c>
      <c r="C213" s="278"/>
      <c r="D213" s="278"/>
      <c r="E213" s="348"/>
    </row>
    <row r="214" spans="1:5" ht="21" customHeight="1">
      <c r="A214" s="350">
        <v>2013750</v>
      </c>
      <c r="B214" s="347" t="s">
        <v>244</v>
      </c>
      <c r="C214" s="278"/>
      <c r="D214" s="278"/>
      <c r="E214" s="348"/>
    </row>
    <row r="215" spans="1:5" ht="21" customHeight="1">
      <c r="A215" s="350">
        <v>2013799</v>
      </c>
      <c r="B215" s="347" t="s">
        <v>348</v>
      </c>
      <c r="C215" s="278"/>
      <c r="D215" s="278"/>
      <c r="E215" s="348"/>
    </row>
    <row r="216" spans="1:5" ht="21" customHeight="1">
      <c r="A216" s="350">
        <v>20138</v>
      </c>
      <c r="B216" s="346" t="s">
        <v>349</v>
      </c>
      <c r="C216" s="307">
        <f t="shared" ref="C216:E216" si="44">SUM(C217:C230)</f>
        <v>2875</v>
      </c>
      <c r="D216" s="307">
        <f t="shared" si="44"/>
        <v>2875</v>
      </c>
      <c r="E216" s="307">
        <f t="shared" si="44"/>
        <v>0</v>
      </c>
    </row>
    <row r="217" spans="1:5" ht="21" customHeight="1">
      <c r="A217" s="350">
        <v>2013801</v>
      </c>
      <c r="B217" s="347" t="s">
        <v>235</v>
      </c>
      <c r="C217" s="278">
        <f t="shared" ref="C217:C230" si="45">D217+E217</f>
        <v>2158</v>
      </c>
      <c r="D217" s="278">
        <v>2158</v>
      </c>
      <c r="E217" s="348"/>
    </row>
    <row r="218" spans="1:5" ht="21" customHeight="1">
      <c r="A218" s="350">
        <v>2013802</v>
      </c>
      <c r="B218" s="347" t="s">
        <v>236</v>
      </c>
      <c r="C218" s="278">
        <f t="shared" si="45"/>
        <v>87</v>
      </c>
      <c r="D218" s="278">
        <v>87</v>
      </c>
      <c r="E218" s="348"/>
    </row>
    <row r="219" spans="1:5" s="41" customFormat="1" ht="21" customHeight="1">
      <c r="A219" s="350">
        <v>2013803</v>
      </c>
      <c r="B219" s="347" t="s">
        <v>350</v>
      </c>
      <c r="C219" s="278"/>
      <c r="D219" s="278"/>
      <c r="E219" s="352"/>
    </row>
    <row r="220" spans="1:5" ht="21" customHeight="1">
      <c r="A220" s="350">
        <v>2013804</v>
      </c>
      <c r="B220" s="347" t="s">
        <v>351</v>
      </c>
      <c r="C220" s="278">
        <f t="shared" si="45"/>
        <v>8</v>
      </c>
      <c r="D220" s="278">
        <v>8</v>
      </c>
      <c r="E220" s="348"/>
    </row>
    <row r="221" spans="1:5" ht="21" customHeight="1">
      <c r="A221" s="350">
        <v>2013805</v>
      </c>
      <c r="B221" s="347" t="s">
        <v>352</v>
      </c>
      <c r="C221" s="278">
        <f t="shared" si="45"/>
        <v>5</v>
      </c>
      <c r="D221" s="278">
        <v>5</v>
      </c>
      <c r="E221" s="348"/>
    </row>
    <row r="222" spans="1:5" s="41" customFormat="1" ht="21" customHeight="1">
      <c r="A222" s="350">
        <v>2013808</v>
      </c>
      <c r="B222" s="347" t="s">
        <v>276</v>
      </c>
      <c r="C222" s="278">
        <f t="shared" si="45"/>
        <v>15</v>
      </c>
      <c r="D222" s="278">
        <v>15</v>
      </c>
      <c r="E222" s="352"/>
    </row>
    <row r="223" spans="1:5" s="41" customFormat="1" ht="21" customHeight="1">
      <c r="A223" s="350">
        <v>2013810</v>
      </c>
      <c r="B223" s="347" t="s">
        <v>353</v>
      </c>
      <c r="C223" s="278">
        <f t="shared" si="45"/>
        <v>47</v>
      </c>
      <c r="D223" s="278">
        <v>47</v>
      </c>
      <c r="E223" s="352"/>
    </row>
    <row r="224" spans="1:5" s="41" customFormat="1" ht="21" customHeight="1">
      <c r="A224" s="350">
        <v>2013812</v>
      </c>
      <c r="B224" s="347" t="s">
        <v>354</v>
      </c>
      <c r="C224" s="278"/>
      <c r="D224" s="278"/>
      <c r="E224" s="352"/>
    </row>
    <row r="225" spans="1:5" s="41" customFormat="1" ht="21" customHeight="1">
      <c r="A225" s="350">
        <v>2013813</v>
      </c>
      <c r="B225" s="347" t="s">
        <v>355</v>
      </c>
      <c r="C225" s="278"/>
      <c r="D225" s="278"/>
      <c r="E225" s="352"/>
    </row>
    <row r="226" spans="1:5" s="41" customFormat="1" ht="21" customHeight="1">
      <c r="A226" s="350">
        <v>2013814</v>
      </c>
      <c r="B226" s="347" t="s">
        <v>356</v>
      </c>
      <c r="C226" s="278"/>
      <c r="D226" s="278"/>
      <c r="E226" s="352"/>
    </row>
    <row r="227" spans="1:5" s="41" customFormat="1" ht="21" customHeight="1">
      <c r="A227" s="350">
        <v>2013815</v>
      </c>
      <c r="B227" s="347" t="s">
        <v>357</v>
      </c>
      <c r="C227" s="278">
        <f t="shared" si="45"/>
        <v>10</v>
      </c>
      <c r="D227" s="278">
        <v>10</v>
      </c>
      <c r="E227" s="352"/>
    </row>
    <row r="228" spans="1:5" s="41" customFormat="1" ht="21" customHeight="1">
      <c r="A228" s="350">
        <v>2013816</v>
      </c>
      <c r="B228" s="347" t="s">
        <v>358</v>
      </c>
      <c r="C228" s="278">
        <f t="shared" si="45"/>
        <v>20</v>
      </c>
      <c r="D228" s="278">
        <v>20</v>
      </c>
      <c r="E228" s="352"/>
    </row>
    <row r="229" spans="1:5" s="41" customFormat="1" ht="21" customHeight="1">
      <c r="A229" s="350">
        <v>2013850</v>
      </c>
      <c r="B229" s="347" t="s">
        <v>244</v>
      </c>
      <c r="C229" s="278">
        <f t="shared" si="45"/>
        <v>471</v>
      </c>
      <c r="D229" s="278">
        <v>471</v>
      </c>
      <c r="E229" s="352"/>
    </row>
    <row r="230" spans="1:5" s="41" customFormat="1" ht="21" customHeight="1">
      <c r="A230" s="350">
        <v>2013899</v>
      </c>
      <c r="B230" s="347" t="s">
        <v>359</v>
      </c>
      <c r="C230" s="278">
        <f t="shared" si="45"/>
        <v>54</v>
      </c>
      <c r="D230" s="278">
        <v>54</v>
      </c>
      <c r="E230" s="352"/>
    </row>
    <row r="231" spans="1:5" s="41" customFormat="1" ht="21" customHeight="1">
      <c r="A231" s="350">
        <v>20139</v>
      </c>
      <c r="B231" s="346" t="s">
        <v>360</v>
      </c>
      <c r="C231" s="307">
        <f t="shared" ref="C231:E231" si="46">SUM(C232:C237)</f>
        <v>0</v>
      </c>
      <c r="D231" s="307">
        <f t="shared" si="46"/>
        <v>0</v>
      </c>
      <c r="E231" s="307">
        <f t="shared" si="46"/>
        <v>0</v>
      </c>
    </row>
    <row r="232" spans="1:5" s="41" customFormat="1" ht="21" customHeight="1">
      <c r="A232" s="350">
        <v>2013901</v>
      </c>
      <c r="B232" s="347" t="s">
        <v>235</v>
      </c>
      <c r="C232" s="278"/>
      <c r="D232" s="278"/>
      <c r="E232" s="352"/>
    </row>
    <row r="233" spans="1:5" s="41" customFormat="1" ht="21" customHeight="1">
      <c r="A233" s="350">
        <v>2013902</v>
      </c>
      <c r="B233" s="347" t="s">
        <v>236</v>
      </c>
      <c r="C233" s="278"/>
      <c r="D233" s="278"/>
      <c r="E233" s="352"/>
    </row>
    <row r="234" spans="1:5" ht="21" customHeight="1">
      <c r="A234" s="350">
        <v>2013903</v>
      </c>
      <c r="B234" s="347" t="s">
        <v>237</v>
      </c>
      <c r="C234" s="278"/>
      <c r="D234" s="278"/>
      <c r="E234" s="352"/>
    </row>
    <row r="235" spans="1:5" s="41" customFormat="1" ht="21" customHeight="1">
      <c r="A235" s="350">
        <v>2013904</v>
      </c>
      <c r="B235" s="347" t="s">
        <v>329</v>
      </c>
      <c r="C235" s="278"/>
      <c r="D235" s="278"/>
      <c r="E235" s="352"/>
    </row>
    <row r="236" spans="1:5" ht="21" customHeight="1">
      <c r="A236" s="350">
        <v>2013950</v>
      </c>
      <c r="B236" s="347" t="s">
        <v>244</v>
      </c>
      <c r="C236" s="278"/>
      <c r="D236" s="278"/>
      <c r="E236" s="352"/>
    </row>
    <row r="237" spans="1:5" s="41" customFormat="1" ht="21" customHeight="1">
      <c r="A237" s="350">
        <v>2013999</v>
      </c>
      <c r="B237" s="347" t="s">
        <v>361</v>
      </c>
      <c r="C237" s="278"/>
      <c r="D237" s="278"/>
      <c r="E237" s="352"/>
    </row>
    <row r="238" spans="1:5" ht="21" customHeight="1">
      <c r="A238" s="350">
        <v>20140</v>
      </c>
      <c r="B238" s="346" t="s">
        <v>362</v>
      </c>
      <c r="C238" s="307">
        <f t="shared" ref="C238:E238" si="47">SUM(C239:C243)</f>
        <v>323</v>
      </c>
      <c r="D238" s="307">
        <f t="shared" si="47"/>
        <v>323</v>
      </c>
      <c r="E238" s="307">
        <f t="shared" si="47"/>
        <v>0</v>
      </c>
    </row>
    <row r="239" spans="1:5" s="41" customFormat="1" ht="21" customHeight="1">
      <c r="A239" s="350">
        <v>2014001</v>
      </c>
      <c r="B239" s="347" t="s">
        <v>235</v>
      </c>
      <c r="C239" s="278">
        <f t="shared" ref="C239:C243" si="48">D239+E239</f>
        <v>223</v>
      </c>
      <c r="D239" s="278">
        <v>223</v>
      </c>
      <c r="E239" s="352"/>
    </row>
    <row r="240" spans="1:5" ht="21" customHeight="1">
      <c r="A240" s="350">
        <v>2014002</v>
      </c>
      <c r="B240" s="347" t="s">
        <v>236</v>
      </c>
      <c r="C240" s="278">
        <f t="shared" si="48"/>
        <v>50</v>
      </c>
      <c r="D240" s="278">
        <v>50</v>
      </c>
      <c r="E240" s="352"/>
    </row>
    <row r="241" spans="1:5" ht="21" customHeight="1">
      <c r="A241" s="350">
        <v>2014003</v>
      </c>
      <c r="B241" s="347" t="s">
        <v>237</v>
      </c>
      <c r="C241" s="278"/>
      <c r="D241" s="278"/>
      <c r="E241" s="352"/>
    </row>
    <row r="242" spans="1:5" ht="21" customHeight="1">
      <c r="A242" s="350">
        <v>2014004</v>
      </c>
      <c r="B242" s="347" t="s">
        <v>363</v>
      </c>
      <c r="C242" s="278">
        <f t="shared" si="48"/>
        <v>30</v>
      </c>
      <c r="D242" s="278">
        <v>30</v>
      </c>
      <c r="E242" s="352"/>
    </row>
    <row r="243" spans="1:5" ht="21" customHeight="1">
      <c r="A243" s="350">
        <v>2014099</v>
      </c>
      <c r="B243" s="347" t="s">
        <v>364</v>
      </c>
      <c r="C243" s="278">
        <f t="shared" si="48"/>
        <v>20</v>
      </c>
      <c r="D243" s="278">
        <v>20</v>
      </c>
      <c r="E243" s="352"/>
    </row>
    <row r="244" spans="1:5" ht="21" customHeight="1">
      <c r="A244" s="350">
        <v>20199</v>
      </c>
      <c r="B244" s="346" t="s">
        <v>365</v>
      </c>
      <c r="C244" s="307">
        <f t="shared" ref="C244:E244" si="49">SUM(C245:C246)</f>
        <v>12</v>
      </c>
      <c r="D244" s="307">
        <f t="shared" si="49"/>
        <v>12</v>
      </c>
      <c r="E244" s="307">
        <f t="shared" si="49"/>
        <v>0</v>
      </c>
    </row>
    <row r="245" spans="1:5" ht="21" customHeight="1">
      <c r="A245" s="350">
        <v>2019901</v>
      </c>
      <c r="B245" s="347" t="s">
        <v>366</v>
      </c>
      <c r="C245" s="278"/>
      <c r="D245" s="278"/>
      <c r="E245" s="352"/>
    </row>
    <row r="246" spans="1:5" ht="21" customHeight="1">
      <c r="A246" s="350">
        <v>2019999</v>
      </c>
      <c r="B246" s="347" t="s">
        <v>367</v>
      </c>
      <c r="C246" s="278">
        <f t="shared" ref="C246" si="50">D246+E246</f>
        <v>12</v>
      </c>
      <c r="D246" s="278">
        <v>12</v>
      </c>
      <c r="E246" s="352"/>
    </row>
    <row r="247" spans="1:5" ht="21" customHeight="1">
      <c r="A247" s="350">
        <v>202</v>
      </c>
      <c r="B247" s="346" t="s">
        <v>154</v>
      </c>
      <c r="C247" s="307">
        <f t="shared" ref="C247:E247" si="51">C248+C255+C258+C261+C267+C272+C274+C279+C285</f>
        <v>0</v>
      </c>
      <c r="D247" s="307">
        <f t="shared" si="51"/>
        <v>0</v>
      </c>
      <c r="E247" s="307">
        <f t="shared" si="51"/>
        <v>0</v>
      </c>
    </row>
    <row r="248" spans="1:5" ht="21" customHeight="1">
      <c r="A248" s="350">
        <v>20201</v>
      </c>
      <c r="B248" s="346" t="s">
        <v>368</v>
      </c>
      <c r="C248" s="307">
        <f t="shared" ref="C248:E248" si="52">SUM(C249:C254)</f>
        <v>0</v>
      </c>
      <c r="D248" s="307">
        <f t="shared" si="52"/>
        <v>0</v>
      </c>
      <c r="E248" s="307">
        <f t="shared" si="52"/>
        <v>0</v>
      </c>
    </row>
    <row r="249" spans="1:5" s="41" customFormat="1" ht="21" customHeight="1">
      <c r="A249" s="350">
        <v>2020101</v>
      </c>
      <c r="B249" s="347" t="s">
        <v>235</v>
      </c>
      <c r="C249" s="278"/>
      <c r="D249" s="278"/>
      <c r="E249" s="348"/>
    </row>
    <row r="250" spans="1:5" ht="21" customHeight="1">
      <c r="A250" s="350">
        <v>2020102</v>
      </c>
      <c r="B250" s="347" t="s">
        <v>236</v>
      </c>
      <c r="C250" s="278"/>
      <c r="D250" s="278"/>
      <c r="E250" s="352"/>
    </row>
    <row r="251" spans="1:5" s="41" customFormat="1" ht="21" customHeight="1">
      <c r="A251" s="350">
        <v>2020103</v>
      </c>
      <c r="B251" s="347" t="s">
        <v>237</v>
      </c>
      <c r="C251" s="278"/>
      <c r="D251" s="278"/>
      <c r="E251" s="348"/>
    </row>
    <row r="252" spans="1:5" s="41" customFormat="1" ht="21" customHeight="1">
      <c r="A252" s="350">
        <v>2020104</v>
      </c>
      <c r="B252" s="347" t="s">
        <v>252</v>
      </c>
      <c r="C252" s="278"/>
      <c r="D252" s="278"/>
      <c r="E252" s="352"/>
    </row>
    <row r="253" spans="1:5" ht="21" customHeight="1">
      <c r="A253" s="350">
        <v>2020150</v>
      </c>
      <c r="B253" s="347" t="s">
        <v>244</v>
      </c>
      <c r="C253" s="278"/>
      <c r="D253" s="278"/>
      <c r="E253" s="348"/>
    </row>
    <row r="254" spans="1:5" ht="21" customHeight="1">
      <c r="A254" s="350">
        <v>2020199</v>
      </c>
      <c r="B254" s="347" t="s">
        <v>369</v>
      </c>
      <c r="C254" s="278"/>
      <c r="D254" s="278"/>
      <c r="E254" s="348"/>
    </row>
    <row r="255" spans="1:5" s="41" customFormat="1" ht="21" customHeight="1">
      <c r="A255" s="350">
        <v>20202</v>
      </c>
      <c r="B255" s="346" t="s">
        <v>370</v>
      </c>
      <c r="C255" s="307">
        <f t="shared" ref="C255:E255" si="53">SUM(C256:C257)</f>
        <v>0</v>
      </c>
      <c r="D255" s="307">
        <f t="shared" si="53"/>
        <v>0</v>
      </c>
      <c r="E255" s="307">
        <f t="shared" si="53"/>
        <v>0</v>
      </c>
    </row>
    <row r="256" spans="1:5" ht="21" customHeight="1">
      <c r="A256" s="350">
        <v>2020201</v>
      </c>
      <c r="B256" s="347" t="s">
        <v>371</v>
      </c>
      <c r="C256" s="278"/>
      <c r="D256" s="278"/>
      <c r="E256" s="348"/>
    </row>
    <row r="257" spans="1:5" ht="21" customHeight="1">
      <c r="A257" s="350">
        <v>2020202</v>
      </c>
      <c r="B257" s="347" t="s">
        <v>372</v>
      </c>
      <c r="C257" s="278"/>
      <c r="D257" s="278"/>
      <c r="E257" s="348"/>
    </row>
    <row r="258" spans="1:5" s="41" customFormat="1" ht="21" customHeight="1">
      <c r="A258" s="350">
        <v>20203</v>
      </c>
      <c r="B258" s="346" t="s">
        <v>373</v>
      </c>
      <c r="C258" s="307">
        <f t="shared" ref="C258:E258" si="54">SUM(C259:C260)</f>
        <v>0</v>
      </c>
      <c r="D258" s="307">
        <f t="shared" si="54"/>
        <v>0</v>
      </c>
      <c r="E258" s="307">
        <f t="shared" si="54"/>
        <v>0</v>
      </c>
    </row>
    <row r="259" spans="1:5" ht="21" customHeight="1">
      <c r="A259" s="350">
        <v>2020304</v>
      </c>
      <c r="B259" s="347" t="s">
        <v>374</v>
      </c>
      <c r="C259" s="278"/>
      <c r="D259" s="278"/>
      <c r="E259" s="348"/>
    </row>
    <row r="260" spans="1:5" ht="21" customHeight="1">
      <c r="A260" s="350">
        <v>2020306</v>
      </c>
      <c r="B260" s="347" t="s">
        <v>375</v>
      </c>
      <c r="C260" s="278"/>
      <c r="D260" s="278"/>
      <c r="E260" s="348"/>
    </row>
    <row r="261" spans="1:5" s="41" customFormat="1" ht="21" customHeight="1">
      <c r="A261" s="350">
        <v>20204</v>
      </c>
      <c r="B261" s="346" t="s">
        <v>376</v>
      </c>
      <c r="C261" s="307">
        <f t="shared" ref="C261:E261" si="55">SUM(C262:C266)</f>
        <v>0</v>
      </c>
      <c r="D261" s="307">
        <f t="shared" si="55"/>
        <v>0</v>
      </c>
      <c r="E261" s="307">
        <f t="shared" si="55"/>
        <v>0</v>
      </c>
    </row>
    <row r="262" spans="1:5" ht="21" customHeight="1">
      <c r="A262" s="350">
        <v>2020401</v>
      </c>
      <c r="B262" s="347" t="s">
        <v>377</v>
      </c>
      <c r="C262" s="278"/>
      <c r="D262" s="278"/>
      <c r="E262" s="352"/>
    </row>
    <row r="263" spans="1:5" ht="21" customHeight="1">
      <c r="A263" s="350">
        <v>2020402</v>
      </c>
      <c r="B263" s="347" t="s">
        <v>378</v>
      </c>
      <c r="C263" s="278"/>
      <c r="D263" s="278"/>
      <c r="E263" s="348"/>
    </row>
    <row r="264" spans="1:5" s="41" customFormat="1" ht="21" customHeight="1">
      <c r="A264" s="350">
        <v>2020403</v>
      </c>
      <c r="B264" s="347" t="s">
        <v>379</v>
      </c>
      <c r="C264" s="278"/>
      <c r="D264" s="278"/>
      <c r="E264" s="352"/>
    </row>
    <row r="265" spans="1:5" ht="21" customHeight="1">
      <c r="A265" s="350">
        <v>2020404</v>
      </c>
      <c r="B265" s="347" t="s">
        <v>380</v>
      </c>
      <c r="C265" s="278"/>
      <c r="D265" s="278"/>
      <c r="E265" s="352"/>
    </row>
    <row r="266" spans="1:5" s="41" customFormat="1" ht="21" customHeight="1">
      <c r="A266" s="350">
        <v>2020499</v>
      </c>
      <c r="B266" s="347" t="s">
        <v>381</v>
      </c>
      <c r="C266" s="278"/>
      <c r="D266" s="278"/>
      <c r="E266" s="348"/>
    </row>
    <row r="267" spans="1:5" ht="21" customHeight="1">
      <c r="A267" s="350">
        <v>20205</v>
      </c>
      <c r="B267" s="346" t="s">
        <v>382</v>
      </c>
      <c r="C267" s="307">
        <f t="shared" ref="C267:E267" si="56">SUM(C268:C271)</f>
        <v>0</v>
      </c>
      <c r="D267" s="307">
        <f t="shared" si="56"/>
        <v>0</v>
      </c>
      <c r="E267" s="307">
        <f t="shared" si="56"/>
        <v>0</v>
      </c>
    </row>
    <row r="268" spans="1:5" ht="21" customHeight="1">
      <c r="A268" s="350">
        <v>2020503</v>
      </c>
      <c r="B268" s="347" t="s">
        <v>383</v>
      </c>
      <c r="C268" s="278"/>
      <c r="D268" s="278"/>
      <c r="E268" s="352"/>
    </row>
    <row r="269" spans="1:5" ht="21" customHeight="1">
      <c r="A269" s="350">
        <v>2020504</v>
      </c>
      <c r="B269" s="347" t="s">
        <v>384</v>
      </c>
      <c r="C269" s="278"/>
      <c r="D269" s="278"/>
      <c r="E269" s="348"/>
    </row>
    <row r="270" spans="1:5" s="41" customFormat="1" ht="21" customHeight="1">
      <c r="A270" s="350">
        <v>2020505</v>
      </c>
      <c r="B270" s="347" t="s">
        <v>385</v>
      </c>
      <c r="C270" s="278"/>
      <c r="D270" s="278"/>
      <c r="E270" s="348"/>
    </row>
    <row r="271" spans="1:5" ht="21" customHeight="1">
      <c r="A271" s="350">
        <v>2020599</v>
      </c>
      <c r="B271" s="347" t="s">
        <v>386</v>
      </c>
      <c r="C271" s="278"/>
      <c r="D271" s="278"/>
      <c r="E271" s="352"/>
    </row>
    <row r="272" spans="1:5" ht="21" customHeight="1">
      <c r="A272" s="350">
        <v>20206</v>
      </c>
      <c r="B272" s="346" t="s">
        <v>387</v>
      </c>
      <c r="C272" s="307">
        <f t="shared" ref="C272:E272" si="57">SUM(C273)</f>
        <v>0</v>
      </c>
      <c r="D272" s="307">
        <f t="shared" si="57"/>
        <v>0</v>
      </c>
      <c r="E272" s="307">
        <f t="shared" si="57"/>
        <v>0</v>
      </c>
    </row>
    <row r="273" spans="1:5" s="41" customFormat="1" ht="21" customHeight="1">
      <c r="A273" s="350">
        <v>2020601</v>
      </c>
      <c r="B273" s="347" t="s">
        <v>388</v>
      </c>
      <c r="C273" s="278"/>
      <c r="D273" s="278"/>
      <c r="E273" s="348"/>
    </row>
    <row r="274" spans="1:5" s="41" customFormat="1" ht="21" customHeight="1">
      <c r="A274" s="350">
        <v>20207</v>
      </c>
      <c r="B274" s="346" t="s">
        <v>389</v>
      </c>
      <c r="C274" s="307">
        <f t="shared" ref="C274:E274" si="58">SUM(C275:C278)</f>
        <v>0</v>
      </c>
      <c r="D274" s="307">
        <f t="shared" si="58"/>
        <v>0</v>
      </c>
      <c r="E274" s="307">
        <f t="shared" si="58"/>
        <v>0</v>
      </c>
    </row>
    <row r="275" spans="1:5" ht="21" customHeight="1">
      <c r="A275" s="350">
        <v>2020701</v>
      </c>
      <c r="B275" s="347" t="s">
        <v>390</v>
      </c>
      <c r="C275" s="278"/>
      <c r="D275" s="278"/>
      <c r="E275" s="348"/>
    </row>
    <row r="276" spans="1:5" s="41" customFormat="1" ht="21" customHeight="1">
      <c r="A276" s="350">
        <v>2020702</v>
      </c>
      <c r="B276" s="347" t="s">
        <v>391</v>
      </c>
      <c r="C276" s="278"/>
      <c r="D276" s="278"/>
      <c r="E276" s="348"/>
    </row>
    <row r="277" spans="1:5" ht="21" customHeight="1">
      <c r="A277" s="350">
        <v>2020703</v>
      </c>
      <c r="B277" s="347" t="s">
        <v>392</v>
      </c>
      <c r="C277" s="278"/>
      <c r="D277" s="278"/>
      <c r="E277" s="352"/>
    </row>
    <row r="278" spans="1:5" ht="21" customHeight="1">
      <c r="A278" s="350">
        <v>2020799</v>
      </c>
      <c r="B278" s="347" t="s">
        <v>393</v>
      </c>
      <c r="C278" s="278"/>
      <c r="D278" s="278"/>
      <c r="E278" s="348"/>
    </row>
    <row r="279" spans="1:5" ht="21" customHeight="1">
      <c r="A279" s="350">
        <v>20208</v>
      </c>
      <c r="B279" s="346" t="s">
        <v>394</v>
      </c>
      <c r="C279" s="307">
        <f t="shared" ref="C279:E279" si="59">SUM(C280:C284)</f>
        <v>0</v>
      </c>
      <c r="D279" s="307">
        <f t="shared" si="59"/>
        <v>0</v>
      </c>
      <c r="E279" s="307">
        <f t="shared" si="59"/>
        <v>0</v>
      </c>
    </row>
    <row r="280" spans="1:5" ht="21" customHeight="1">
      <c r="A280" s="350">
        <v>2020801</v>
      </c>
      <c r="B280" s="347" t="s">
        <v>235</v>
      </c>
      <c r="C280" s="278"/>
      <c r="D280" s="278"/>
      <c r="E280" s="348"/>
    </row>
    <row r="281" spans="1:5" s="41" customFormat="1" ht="21" customHeight="1">
      <c r="A281" s="350">
        <v>2020802</v>
      </c>
      <c r="B281" s="347" t="s">
        <v>236</v>
      </c>
      <c r="C281" s="278"/>
      <c r="D281" s="278"/>
      <c r="E281" s="348"/>
    </row>
    <row r="282" spans="1:5" ht="21" customHeight="1">
      <c r="A282" s="350">
        <v>2020803</v>
      </c>
      <c r="B282" s="347" t="s">
        <v>237</v>
      </c>
      <c r="C282" s="278"/>
      <c r="D282" s="278"/>
      <c r="E282" s="348"/>
    </row>
    <row r="283" spans="1:5" ht="21" customHeight="1">
      <c r="A283" s="350">
        <v>2020850</v>
      </c>
      <c r="B283" s="347" t="s">
        <v>244</v>
      </c>
      <c r="C283" s="278"/>
      <c r="D283" s="278"/>
      <c r="E283" s="352"/>
    </row>
    <row r="284" spans="1:5" ht="21" customHeight="1">
      <c r="A284" s="350">
        <v>2020899</v>
      </c>
      <c r="B284" s="347" t="s">
        <v>395</v>
      </c>
      <c r="C284" s="278"/>
      <c r="D284" s="278"/>
      <c r="E284" s="348"/>
    </row>
    <row r="285" spans="1:5" ht="21" customHeight="1">
      <c r="A285" s="350">
        <v>20299</v>
      </c>
      <c r="B285" s="346" t="s">
        <v>396</v>
      </c>
      <c r="C285" s="307">
        <f t="shared" ref="C285:E285" si="60">SUM(C286)</f>
        <v>0</v>
      </c>
      <c r="D285" s="307">
        <f t="shared" si="60"/>
        <v>0</v>
      </c>
      <c r="E285" s="307">
        <f t="shared" si="60"/>
        <v>0</v>
      </c>
    </row>
    <row r="286" spans="1:5" ht="21" customHeight="1">
      <c r="A286" s="350">
        <v>2029999</v>
      </c>
      <c r="B286" s="347" t="s">
        <v>397</v>
      </c>
      <c r="C286" s="278"/>
      <c r="D286" s="278"/>
      <c r="E286" s="352"/>
    </row>
    <row r="287" spans="1:5" s="41" customFormat="1" ht="21" customHeight="1">
      <c r="A287" s="350">
        <v>203</v>
      </c>
      <c r="B287" s="346" t="s">
        <v>155</v>
      </c>
      <c r="C287" s="307">
        <f t="shared" ref="C287:E287" si="61">C288+C292+C294+C296+C304</f>
        <v>81</v>
      </c>
      <c r="D287" s="307">
        <f t="shared" si="61"/>
        <v>81</v>
      </c>
      <c r="E287" s="307">
        <f t="shared" si="61"/>
        <v>0</v>
      </c>
    </row>
    <row r="288" spans="1:5" ht="21" customHeight="1">
      <c r="A288" s="350">
        <v>20301</v>
      </c>
      <c r="B288" s="346" t="s">
        <v>398</v>
      </c>
      <c r="C288" s="307">
        <f t="shared" ref="C288:E288" si="62">SUM(C289:C291)</f>
        <v>0</v>
      </c>
      <c r="D288" s="307">
        <f t="shared" si="62"/>
        <v>0</v>
      </c>
      <c r="E288" s="307">
        <f t="shared" si="62"/>
        <v>0</v>
      </c>
    </row>
    <row r="289" spans="1:5" ht="21" customHeight="1">
      <c r="A289" s="350">
        <v>2030101</v>
      </c>
      <c r="B289" s="347" t="s">
        <v>399</v>
      </c>
      <c r="C289" s="278"/>
      <c r="D289" s="278"/>
      <c r="E289" s="352"/>
    </row>
    <row r="290" spans="1:5" s="41" customFormat="1" ht="21" customHeight="1">
      <c r="A290" s="350">
        <v>2030102</v>
      </c>
      <c r="B290" s="347" t="s">
        <v>400</v>
      </c>
      <c r="C290" s="278"/>
      <c r="D290" s="278"/>
      <c r="E290" s="348"/>
    </row>
    <row r="291" spans="1:5" ht="21" customHeight="1">
      <c r="A291" s="350">
        <v>2030199</v>
      </c>
      <c r="B291" s="347" t="s">
        <v>401</v>
      </c>
      <c r="C291" s="278"/>
      <c r="D291" s="278"/>
      <c r="E291" s="348"/>
    </row>
    <row r="292" spans="1:5" ht="21" customHeight="1">
      <c r="A292" s="350">
        <v>20304</v>
      </c>
      <c r="B292" s="346" t="s">
        <v>402</v>
      </c>
      <c r="C292" s="307">
        <f t="shared" ref="C292:E292" si="63">SUM(C293)</f>
        <v>0</v>
      </c>
      <c r="D292" s="307">
        <f t="shared" si="63"/>
        <v>0</v>
      </c>
      <c r="E292" s="307">
        <f t="shared" si="63"/>
        <v>0</v>
      </c>
    </row>
    <row r="293" spans="1:5" ht="21" customHeight="1">
      <c r="A293" s="350">
        <v>2030401</v>
      </c>
      <c r="B293" s="347" t="s">
        <v>403</v>
      </c>
      <c r="C293" s="278"/>
      <c r="D293" s="278"/>
      <c r="E293" s="348"/>
    </row>
    <row r="294" spans="1:5" ht="21" customHeight="1">
      <c r="A294" s="350">
        <v>20305</v>
      </c>
      <c r="B294" s="346" t="s">
        <v>404</v>
      </c>
      <c r="C294" s="307">
        <f t="shared" ref="C294:E294" si="64">SUM(C295)</f>
        <v>0</v>
      </c>
      <c r="D294" s="307">
        <f t="shared" si="64"/>
        <v>0</v>
      </c>
      <c r="E294" s="307">
        <f t="shared" si="64"/>
        <v>0</v>
      </c>
    </row>
    <row r="295" spans="1:5" ht="21" customHeight="1">
      <c r="A295" s="350">
        <v>2030501</v>
      </c>
      <c r="B295" s="347" t="s">
        <v>405</v>
      </c>
      <c r="C295" s="278"/>
      <c r="D295" s="278"/>
      <c r="E295" s="348"/>
    </row>
    <row r="296" spans="1:5" ht="21" customHeight="1">
      <c r="A296" s="350">
        <v>20306</v>
      </c>
      <c r="B296" s="346" t="s">
        <v>406</v>
      </c>
      <c r="C296" s="307">
        <f t="shared" ref="C296:E296" si="65">SUM(C297:C303)</f>
        <v>79</v>
      </c>
      <c r="D296" s="307">
        <f t="shared" si="65"/>
        <v>79</v>
      </c>
      <c r="E296" s="307">
        <f t="shared" si="65"/>
        <v>0</v>
      </c>
    </row>
    <row r="297" spans="1:5" ht="21" customHeight="1">
      <c r="A297" s="350">
        <v>2030601</v>
      </c>
      <c r="B297" s="347" t="s">
        <v>407</v>
      </c>
      <c r="C297" s="278">
        <f t="shared" ref="C297:C303" si="66">D297+E297</f>
        <v>60</v>
      </c>
      <c r="D297" s="278">
        <v>60</v>
      </c>
      <c r="E297" s="348"/>
    </row>
    <row r="298" spans="1:5" ht="21" customHeight="1">
      <c r="A298" s="350">
        <v>2030602</v>
      </c>
      <c r="B298" s="347" t="s">
        <v>408</v>
      </c>
      <c r="C298" s="278"/>
      <c r="D298" s="278"/>
      <c r="E298" s="348"/>
    </row>
    <row r="299" spans="1:5" ht="21" customHeight="1">
      <c r="A299" s="350">
        <v>2030603</v>
      </c>
      <c r="B299" s="347" t="s">
        <v>409</v>
      </c>
      <c r="C299" s="278">
        <f t="shared" si="66"/>
        <v>14</v>
      </c>
      <c r="D299" s="278">
        <v>14</v>
      </c>
      <c r="E299" s="348"/>
    </row>
    <row r="300" spans="1:5" ht="21" customHeight="1">
      <c r="A300" s="350">
        <v>2030604</v>
      </c>
      <c r="B300" s="347" t="s">
        <v>410</v>
      </c>
      <c r="C300" s="278"/>
      <c r="D300" s="278"/>
      <c r="E300" s="352"/>
    </row>
    <row r="301" spans="1:5" ht="21" customHeight="1">
      <c r="A301" s="350">
        <v>2030607</v>
      </c>
      <c r="B301" s="347" t="s">
        <v>411</v>
      </c>
      <c r="C301" s="278"/>
      <c r="D301" s="278"/>
      <c r="E301" s="348"/>
    </row>
    <row r="302" spans="1:5" ht="21" customHeight="1">
      <c r="A302" s="350">
        <v>2030608</v>
      </c>
      <c r="B302" s="347" t="s">
        <v>412</v>
      </c>
      <c r="C302" s="278"/>
      <c r="D302" s="278"/>
      <c r="E302" s="348"/>
    </row>
    <row r="303" spans="1:5" ht="21" customHeight="1">
      <c r="A303" s="350">
        <v>2030699</v>
      </c>
      <c r="B303" s="347" t="s">
        <v>413</v>
      </c>
      <c r="C303" s="278">
        <f t="shared" si="66"/>
        <v>5</v>
      </c>
      <c r="D303" s="278">
        <v>5</v>
      </c>
      <c r="E303" s="352"/>
    </row>
    <row r="304" spans="1:5" s="41" customFormat="1" ht="21" customHeight="1">
      <c r="A304" s="350">
        <v>20399</v>
      </c>
      <c r="B304" s="346" t="s">
        <v>414</v>
      </c>
      <c r="C304" s="307">
        <f t="shared" ref="C304:E304" si="67">SUM(C305)</f>
        <v>2</v>
      </c>
      <c r="D304" s="307">
        <f t="shared" si="67"/>
        <v>2</v>
      </c>
      <c r="E304" s="307">
        <f t="shared" si="67"/>
        <v>0</v>
      </c>
    </row>
    <row r="305" spans="1:5" ht="21" customHeight="1">
      <c r="A305" s="350">
        <v>2039999</v>
      </c>
      <c r="B305" s="347" t="s">
        <v>415</v>
      </c>
      <c r="C305" s="278">
        <f>D305+E305</f>
        <v>2</v>
      </c>
      <c r="D305" s="278">
        <v>2</v>
      </c>
      <c r="E305" s="348"/>
    </row>
    <row r="306" spans="1:5" ht="21" customHeight="1">
      <c r="A306" s="350">
        <v>204</v>
      </c>
      <c r="B306" s="346" t="s">
        <v>156</v>
      </c>
      <c r="C306" s="307">
        <f t="shared" ref="C306:E306" si="68">C307+C310+C321+C328+C336+C345+C359+C369+C379+C387+C393</f>
        <v>12671</v>
      </c>
      <c r="D306" s="307">
        <f t="shared" si="68"/>
        <v>12671</v>
      </c>
      <c r="E306" s="307">
        <f t="shared" si="68"/>
        <v>0</v>
      </c>
    </row>
    <row r="307" spans="1:5" ht="21" customHeight="1">
      <c r="A307" s="350">
        <v>20401</v>
      </c>
      <c r="B307" s="346" t="s">
        <v>416</v>
      </c>
      <c r="C307" s="307">
        <f t="shared" ref="C307:E307" si="69">SUM(C308:C309)</f>
        <v>0</v>
      </c>
      <c r="D307" s="307">
        <f t="shared" si="69"/>
        <v>0</v>
      </c>
      <c r="E307" s="307">
        <f t="shared" si="69"/>
        <v>0</v>
      </c>
    </row>
    <row r="308" spans="1:5" ht="21" customHeight="1">
      <c r="A308" s="350">
        <v>2040101</v>
      </c>
      <c r="B308" s="347" t="s">
        <v>417</v>
      </c>
      <c r="C308" s="278"/>
      <c r="D308" s="278"/>
      <c r="E308" s="348"/>
    </row>
    <row r="309" spans="1:5" ht="21" customHeight="1">
      <c r="A309" s="350">
        <v>2040199</v>
      </c>
      <c r="B309" s="347" t="s">
        <v>418</v>
      </c>
      <c r="C309" s="278"/>
      <c r="D309" s="278"/>
      <c r="E309" s="348"/>
    </row>
    <row r="310" spans="1:5" ht="21" customHeight="1">
      <c r="A310" s="350">
        <v>20402</v>
      </c>
      <c r="B310" s="346" t="s">
        <v>419</v>
      </c>
      <c r="C310" s="307">
        <f t="shared" ref="C310:E310" si="70">SUM(C311:C320)</f>
        <v>10293</v>
      </c>
      <c r="D310" s="307">
        <f t="shared" si="70"/>
        <v>10293</v>
      </c>
      <c r="E310" s="307">
        <f t="shared" si="70"/>
        <v>0</v>
      </c>
    </row>
    <row r="311" spans="1:5" ht="21" customHeight="1">
      <c r="A311" s="350">
        <v>2040201</v>
      </c>
      <c r="B311" s="347" t="s">
        <v>235</v>
      </c>
      <c r="C311" s="278">
        <f t="shared" ref="C311:C320" si="71">D311+E311</f>
        <v>8722</v>
      </c>
      <c r="D311" s="278">
        <v>8722</v>
      </c>
      <c r="E311" s="348"/>
    </row>
    <row r="312" spans="1:5" ht="21" customHeight="1">
      <c r="A312" s="350">
        <v>2040202</v>
      </c>
      <c r="B312" s="347" t="s">
        <v>236</v>
      </c>
      <c r="C312" s="278">
        <f t="shared" si="71"/>
        <v>389</v>
      </c>
      <c r="D312" s="278">
        <v>389</v>
      </c>
      <c r="E312" s="348"/>
    </row>
    <row r="313" spans="1:5" ht="21" customHeight="1">
      <c r="A313" s="350">
        <v>2040203</v>
      </c>
      <c r="B313" s="347" t="s">
        <v>237</v>
      </c>
      <c r="C313" s="278"/>
      <c r="D313" s="278"/>
      <c r="E313" s="348"/>
    </row>
    <row r="314" spans="1:5" s="41" customFormat="1" ht="21" customHeight="1">
      <c r="A314" s="354">
        <v>2040219</v>
      </c>
      <c r="B314" s="347" t="s">
        <v>276</v>
      </c>
      <c r="C314" s="278"/>
      <c r="D314" s="278"/>
      <c r="E314" s="348"/>
    </row>
    <row r="315" spans="1:5" ht="21" customHeight="1">
      <c r="A315" s="350">
        <v>2040220</v>
      </c>
      <c r="B315" s="347" t="s">
        <v>420</v>
      </c>
      <c r="C315" s="278">
        <f t="shared" si="71"/>
        <v>1065</v>
      </c>
      <c r="D315" s="278">
        <v>1065</v>
      </c>
      <c r="E315" s="348"/>
    </row>
    <row r="316" spans="1:5" ht="21" customHeight="1">
      <c r="A316" s="350">
        <v>2040221</v>
      </c>
      <c r="B316" s="347" t="s">
        <v>421</v>
      </c>
      <c r="C316" s="278"/>
      <c r="D316" s="278"/>
      <c r="E316" s="348"/>
    </row>
    <row r="317" spans="1:5" ht="21" customHeight="1">
      <c r="A317" s="350">
        <v>2040222</v>
      </c>
      <c r="B317" s="347" t="s">
        <v>422</v>
      </c>
      <c r="C317" s="278"/>
      <c r="D317" s="278"/>
      <c r="E317" s="352"/>
    </row>
    <row r="318" spans="1:5" ht="21" customHeight="1">
      <c r="A318" s="350">
        <v>2040223</v>
      </c>
      <c r="B318" s="347" t="s">
        <v>423</v>
      </c>
      <c r="C318" s="278"/>
      <c r="D318" s="278"/>
      <c r="E318" s="348"/>
    </row>
    <row r="319" spans="1:5" ht="21" customHeight="1">
      <c r="A319" s="350">
        <v>2040250</v>
      </c>
      <c r="B319" s="347" t="s">
        <v>244</v>
      </c>
      <c r="C319" s="278"/>
      <c r="D319" s="278"/>
      <c r="E319" s="348"/>
    </row>
    <row r="320" spans="1:5" ht="21" customHeight="1">
      <c r="A320" s="350">
        <v>2040299</v>
      </c>
      <c r="B320" s="347" t="s">
        <v>424</v>
      </c>
      <c r="C320" s="278">
        <f t="shared" si="71"/>
        <v>117</v>
      </c>
      <c r="D320" s="278">
        <v>117</v>
      </c>
      <c r="E320" s="348"/>
    </row>
    <row r="321" spans="1:5" ht="21" customHeight="1">
      <c r="A321" s="350">
        <v>20403</v>
      </c>
      <c r="B321" s="346" t="s">
        <v>425</v>
      </c>
      <c r="C321" s="307">
        <f t="shared" ref="C321:E321" si="72">SUM(C322:C327)</f>
        <v>0</v>
      </c>
      <c r="D321" s="307">
        <f t="shared" si="72"/>
        <v>0</v>
      </c>
      <c r="E321" s="307">
        <f t="shared" si="72"/>
        <v>0</v>
      </c>
    </row>
    <row r="322" spans="1:5" ht="21" customHeight="1">
      <c r="A322" s="350">
        <v>2040301</v>
      </c>
      <c r="B322" s="347" t="s">
        <v>235</v>
      </c>
      <c r="C322" s="278"/>
      <c r="D322" s="278"/>
      <c r="E322" s="348"/>
    </row>
    <row r="323" spans="1:5" ht="21" customHeight="1">
      <c r="A323" s="350">
        <v>2040302</v>
      </c>
      <c r="B323" s="347" t="s">
        <v>236</v>
      </c>
      <c r="C323" s="278"/>
      <c r="D323" s="278"/>
      <c r="E323" s="348"/>
    </row>
    <row r="324" spans="1:5" s="328" customFormat="1" ht="21" customHeight="1">
      <c r="A324" s="350">
        <v>2040303</v>
      </c>
      <c r="B324" s="347" t="s">
        <v>237</v>
      </c>
      <c r="C324" s="278"/>
      <c r="D324" s="278"/>
      <c r="E324" s="348"/>
    </row>
    <row r="325" spans="1:5" ht="21" customHeight="1">
      <c r="A325" s="350">
        <v>2040304</v>
      </c>
      <c r="B325" s="347" t="s">
        <v>426</v>
      </c>
      <c r="C325" s="278"/>
      <c r="D325" s="278"/>
      <c r="E325" s="348"/>
    </row>
    <row r="326" spans="1:5" ht="21" customHeight="1">
      <c r="A326" s="350">
        <v>2040350</v>
      </c>
      <c r="B326" s="347" t="s">
        <v>244</v>
      </c>
      <c r="C326" s="278"/>
      <c r="D326" s="278"/>
      <c r="E326" s="348"/>
    </row>
    <row r="327" spans="1:5" ht="21" customHeight="1">
      <c r="A327" s="350">
        <v>2040399</v>
      </c>
      <c r="B327" s="347" t="s">
        <v>427</v>
      </c>
      <c r="C327" s="278"/>
      <c r="D327" s="278"/>
      <c r="E327" s="352"/>
    </row>
    <row r="328" spans="1:5" ht="21" customHeight="1">
      <c r="A328" s="350">
        <v>20404</v>
      </c>
      <c r="B328" s="346" t="s">
        <v>428</v>
      </c>
      <c r="C328" s="307">
        <f t="shared" ref="C328:E328" si="73">SUM(C329:C335)</f>
        <v>370</v>
      </c>
      <c r="D328" s="307">
        <f t="shared" si="73"/>
        <v>370</v>
      </c>
      <c r="E328" s="307">
        <f t="shared" si="73"/>
        <v>0</v>
      </c>
    </row>
    <row r="329" spans="1:5" ht="21" customHeight="1">
      <c r="A329" s="350">
        <v>2040401</v>
      </c>
      <c r="B329" s="347" t="s">
        <v>235</v>
      </c>
      <c r="C329" s="278">
        <f t="shared" ref="C329" si="74">D329+E329</f>
        <v>370</v>
      </c>
      <c r="D329" s="278">
        <v>370</v>
      </c>
      <c r="E329" s="348"/>
    </row>
    <row r="330" spans="1:5" ht="21" customHeight="1">
      <c r="A330" s="350">
        <v>2040402</v>
      </c>
      <c r="B330" s="347" t="s">
        <v>236</v>
      </c>
      <c r="C330" s="278"/>
      <c r="D330" s="278"/>
      <c r="E330" s="348"/>
    </row>
    <row r="331" spans="1:5" ht="21" customHeight="1">
      <c r="A331" s="350">
        <v>2040403</v>
      </c>
      <c r="B331" s="347" t="s">
        <v>237</v>
      </c>
      <c r="C331" s="278"/>
      <c r="D331" s="278"/>
      <c r="E331" s="348"/>
    </row>
    <row r="332" spans="1:5" s="328" customFormat="1" ht="21" customHeight="1">
      <c r="A332" s="350">
        <v>2040409</v>
      </c>
      <c r="B332" s="347" t="s">
        <v>429</v>
      </c>
      <c r="C332" s="278"/>
      <c r="D332" s="278"/>
      <c r="E332" s="348"/>
    </row>
    <row r="333" spans="1:5" ht="21" customHeight="1">
      <c r="A333" s="350">
        <v>2040410</v>
      </c>
      <c r="B333" s="347" t="s">
        <v>430</v>
      </c>
      <c r="C333" s="278"/>
      <c r="D333" s="278"/>
      <c r="E333" s="348"/>
    </row>
    <row r="334" spans="1:5" ht="21" customHeight="1">
      <c r="A334" s="350">
        <v>2040450</v>
      </c>
      <c r="B334" s="347" t="s">
        <v>244</v>
      </c>
      <c r="C334" s="278"/>
      <c r="D334" s="278"/>
      <c r="E334" s="348"/>
    </row>
    <row r="335" spans="1:5" ht="21" customHeight="1">
      <c r="A335" s="350">
        <v>2040499</v>
      </c>
      <c r="B335" s="347" t="s">
        <v>431</v>
      </c>
      <c r="C335" s="278"/>
      <c r="D335" s="278"/>
      <c r="E335" s="348"/>
    </row>
    <row r="336" spans="1:5" ht="21" customHeight="1">
      <c r="A336" s="350">
        <v>20405</v>
      </c>
      <c r="B336" s="346" t="s">
        <v>432</v>
      </c>
      <c r="C336" s="307">
        <f t="shared" ref="C336:E336" si="75">SUM(C337:C344)</f>
        <v>495</v>
      </c>
      <c r="D336" s="307">
        <f t="shared" si="75"/>
        <v>495</v>
      </c>
      <c r="E336" s="307">
        <f t="shared" si="75"/>
        <v>0</v>
      </c>
    </row>
    <row r="337" spans="1:5" ht="21" customHeight="1">
      <c r="A337" s="350">
        <v>2040501</v>
      </c>
      <c r="B337" s="347" t="s">
        <v>235</v>
      </c>
      <c r="C337" s="278">
        <f t="shared" ref="C337" si="76">D337+E337</f>
        <v>495</v>
      </c>
      <c r="D337" s="278">
        <v>495</v>
      </c>
      <c r="E337" s="353"/>
    </row>
    <row r="338" spans="1:5" s="41" customFormat="1" ht="21" customHeight="1">
      <c r="A338" s="350">
        <v>2040502</v>
      </c>
      <c r="B338" s="347" t="s">
        <v>236</v>
      </c>
      <c r="C338" s="278"/>
      <c r="D338" s="278"/>
      <c r="E338" s="348"/>
    </row>
    <row r="339" spans="1:5" ht="21" customHeight="1">
      <c r="A339" s="350">
        <v>2040503</v>
      </c>
      <c r="B339" s="347" t="s">
        <v>237</v>
      </c>
      <c r="C339" s="278"/>
      <c r="D339" s="278"/>
      <c r="E339" s="348"/>
    </row>
    <row r="340" spans="1:5" ht="21" customHeight="1">
      <c r="A340" s="350">
        <v>2040504</v>
      </c>
      <c r="B340" s="347" t="s">
        <v>433</v>
      </c>
      <c r="C340" s="278"/>
      <c r="D340" s="278"/>
      <c r="E340" s="348"/>
    </row>
    <row r="341" spans="1:5" s="41" customFormat="1" ht="21" customHeight="1">
      <c r="A341" s="350">
        <v>2040505</v>
      </c>
      <c r="B341" s="347" t="s">
        <v>434</v>
      </c>
      <c r="C341" s="278"/>
      <c r="D341" s="278"/>
      <c r="E341" s="348"/>
    </row>
    <row r="342" spans="1:5" s="41" customFormat="1" ht="21" customHeight="1">
      <c r="A342" s="350">
        <v>2040506</v>
      </c>
      <c r="B342" s="347" t="s">
        <v>435</v>
      </c>
      <c r="C342" s="278"/>
      <c r="D342" s="278"/>
      <c r="E342" s="348"/>
    </row>
    <row r="343" spans="1:5" ht="21" customHeight="1">
      <c r="A343" s="350">
        <v>2040550</v>
      </c>
      <c r="B343" s="347" t="s">
        <v>244</v>
      </c>
      <c r="C343" s="278"/>
      <c r="D343" s="278"/>
      <c r="E343" s="348"/>
    </row>
    <row r="344" spans="1:5" ht="21" customHeight="1">
      <c r="A344" s="350">
        <v>2040599</v>
      </c>
      <c r="B344" s="347" t="s">
        <v>436</v>
      </c>
      <c r="C344" s="278"/>
      <c r="D344" s="278"/>
      <c r="E344" s="348"/>
    </row>
    <row r="345" spans="1:5" ht="21" customHeight="1">
      <c r="A345" s="350">
        <v>20406</v>
      </c>
      <c r="B345" s="346" t="s">
        <v>437</v>
      </c>
      <c r="C345" s="307">
        <f t="shared" ref="C345:E345" si="77">SUM(C346:C358)</f>
        <v>1513</v>
      </c>
      <c r="D345" s="307">
        <f t="shared" si="77"/>
        <v>1513</v>
      </c>
      <c r="E345" s="307">
        <f t="shared" si="77"/>
        <v>0</v>
      </c>
    </row>
    <row r="346" spans="1:5" ht="21" customHeight="1">
      <c r="A346" s="350">
        <v>2040601</v>
      </c>
      <c r="B346" s="347" t="s">
        <v>235</v>
      </c>
      <c r="C346" s="278">
        <f t="shared" ref="C346:C354" si="78">D346+E346</f>
        <v>1306</v>
      </c>
      <c r="D346" s="278">
        <v>1306</v>
      </c>
      <c r="E346" s="348"/>
    </row>
    <row r="347" spans="1:5" s="41" customFormat="1" ht="21" customHeight="1">
      <c r="A347" s="350">
        <v>2040602</v>
      </c>
      <c r="B347" s="347" t="s">
        <v>236</v>
      </c>
      <c r="C347" s="278">
        <f t="shared" si="78"/>
        <v>157</v>
      </c>
      <c r="D347" s="278">
        <v>157</v>
      </c>
      <c r="E347" s="348"/>
    </row>
    <row r="348" spans="1:5" ht="21" customHeight="1">
      <c r="A348" s="350">
        <v>2040603</v>
      </c>
      <c r="B348" s="347" t="s">
        <v>237</v>
      </c>
      <c r="C348" s="278"/>
      <c r="D348" s="278"/>
      <c r="E348" s="348"/>
    </row>
    <row r="349" spans="1:5" ht="21" customHeight="1">
      <c r="A349" s="350">
        <v>2040604</v>
      </c>
      <c r="B349" s="347" t="s">
        <v>438</v>
      </c>
      <c r="C349" s="278">
        <f t="shared" si="78"/>
        <v>10</v>
      </c>
      <c r="D349" s="278">
        <v>10</v>
      </c>
      <c r="E349" s="348"/>
    </row>
    <row r="350" spans="1:5" ht="21" customHeight="1">
      <c r="A350" s="350">
        <v>2040605</v>
      </c>
      <c r="B350" s="347" t="s">
        <v>439</v>
      </c>
      <c r="C350" s="278"/>
      <c r="D350" s="278"/>
      <c r="E350" s="348"/>
    </row>
    <row r="351" spans="1:5" ht="21" customHeight="1">
      <c r="A351" s="350">
        <v>2040606</v>
      </c>
      <c r="B351" s="347" t="s">
        <v>440</v>
      </c>
      <c r="C351" s="278"/>
      <c r="D351" s="278"/>
      <c r="E351" s="352"/>
    </row>
    <row r="352" spans="1:5" ht="21" customHeight="1">
      <c r="A352" s="350">
        <v>2040607</v>
      </c>
      <c r="B352" s="347" t="s">
        <v>441</v>
      </c>
      <c r="C352" s="278">
        <f t="shared" si="78"/>
        <v>14</v>
      </c>
      <c r="D352" s="278">
        <v>14</v>
      </c>
      <c r="E352" s="348"/>
    </row>
    <row r="353" spans="1:5" ht="21" customHeight="1">
      <c r="A353" s="350">
        <v>2040608</v>
      </c>
      <c r="B353" s="347" t="s">
        <v>442</v>
      </c>
      <c r="C353" s="278"/>
      <c r="D353" s="278"/>
      <c r="E353" s="348"/>
    </row>
    <row r="354" spans="1:5" s="41" customFormat="1" ht="21" customHeight="1">
      <c r="A354" s="350">
        <v>2040610</v>
      </c>
      <c r="B354" s="347" t="s">
        <v>443</v>
      </c>
      <c r="C354" s="278">
        <f t="shared" si="78"/>
        <v>26</v>
      </c>
      <c r="D354" s="278">
        <v>26</v>
      </c>
      <c r="E354" s="352"/>
    </row>
    <row r="355" spans="1:5" ht="21" customHeight="1">
      <c r="A355" s="350">
        <v>2040612</v>
      </c>
      <c r="B355" s="347" t="s">
        <v>444</v>
      </c>
      <c r="C355" s="278"/>
      <c r="D355" s="278"/>
      <c r="E355" s="352"/>
    </row>
    <row r="356" spans="1:5" ht="21" customHeight="1">
      <c r="A356" s="350">
        <v>2040613</v>
      </c>
      <c r="B356" s="347" t="s">
        <v>276</v>
      </c>
      <c r="C356" s="278"/>
      <c r="D356" s="278"/>
      <c r="E356" s="348"/>
    </row>
    <row r="357" spans="1:5" ht="21" customHeight="1">
      <c r="A357" s="350">
        <v>2040650</v>
      </c>
      <c r="B357" s="347" t="s">
        <v>244</v>
      </c>
      <c r="C357" s="278"/>
      <c r="D357" s="278"/>
      <c r="E357" s="348"/>
    </row>
    <row r="358" spans="1:5" ht="21" customHeight="1">
      <c r="A358" s="350">
        <v>2040699</v>
      </c>
      <c r="B358" s="347" t="s">
        <v>445</v>
      </c>
      <c r="C358" s="278"/>
      <c r="D358" s="278"/>
      <c r="E358" s="348"/>
    </row>
    <row r="359" spans="1:5" ht="21" customHeight="1">
      <c r="A359" s="350">
        <v>20407</v>
      </c>
      <c r="B359" s="346" t="s">
        <v>446</v>
      </c>
      <c r="C359" s="307">
        <f t="shared" ref="C359:E359" si="79">SUM(C360:C368)</f>
        <v>0</v>
      </c>
      <c r="D359" s="307">
        <f t="shared" si="79"/>
        <v>0</v>
      </c>
      <c r="E359" s="307">
        <f t="shared" si="79"/>
        <v>0</v>
      </c>
    </row>
    <row r="360" spans="1:5" ht="21" customHeight="1">
      <c r="A360" s="350">
        <v>2040701</v>
      </c>
      <c r="B360" s="347" t="s">
        <v>235</v>
      </c>
      <c r="C360" s="278"/>
      <c r="D360" s="278"/>
      <c r="E360" s="352"/>
    </row>
    <row r="361" spans="1:5" ht="21" customHeight="1">
      <c r="A361" s="350">
        <v>2040702</v>
      </c>
      <c r="B361" s="347" t="s">
        <v>236</v>
      </c>
      <c r="C361" s="278"/>
      <c r="D361" s="278"/>
      <c r="E361" s="348"/>
    </row>
    <row r="362" spans="1:5" ht="21" customHeight="1">
      <c r="A362" s="350">
        <v>2040703</v>
      </c>
      <c r="B362" s="347" t="s">
        <v>237</v>
      </c>
      <c r="C362" s="278"/>
      <c r="D362" s="278"/>
      <c r="E362" s="348"/>
    </row>
    <row r="363" spans="1:5" ht="21" customHeight="1">
      <c r="A363" s="350">
        <v>2040704</v>
      </c>
      <c r="B363" s="347" t="s">
        <v>447</v>
      </c>
      <c r="C363" s="278"/>
      <c r="D363" s="278"/>
      <c r="E363" s="348"/>
    </row>
    <row r="364" spans="1:5" ht="21" customHeight="1">
      <c r="A364" s="350">
        <v>2040705</v>
      </c>
      <c r="B364" s="347" t="s">
        <v>448</v>
      </c>
      <c r="C364" s="278"/>
      <c r="D364" s="278"/>
      <c r="E364" s="348"/>
    </row>
    <row r="365" spans="1:5" ht="21" customHeight="1">
      <c r="A365" s="350">
        <v>2040706</v>
      </c>
      <c r="B365" s="347" t="s">
        <v>449</v>
      </c>
      <c r="C365" s="278"/>
      <c r="D365" s="278"/>
      <c r="E365" s="348"/>
    </row>
    <row r="366" spans="1:5" s="41" customFormat="1" ht="21" customHeight="1">
      <c r="A366" s="350">
        <v>2040707</v>
      </c>
      <c r="B366" s="347" t="s">
        <v>276</v>
      </c>
      <c r="C366" s="278"/>
      <c r="D366" s="278"/>
      <c r="E366" s="348"/>
    </row>
    <row r="367" spans="1:5" ht="21" customHeight="1">
      <c r="A367" s="350">
        <v>2040750</v>
      </c>
      <c r="B367" s="347" t="s">
        <v>244</v>
      </c>
      <c r="C367" s="278"/>
      <c r="D367" s="278"/>
      <c r="E367" s="352"/>
    </row>
    <row r="368" spans="1:5" ht="21" customHeight="1">
      <c r="A368" s="350">
        <v>2040799</v>
      </c>
      <c r="B368" s="347" t="s">
        <v>450</v>
      </c>
      <c r="C368" s="278"/>
      <c r="D368" s="278"/>
      <c r="E368" s="348"/>
    </row>
    <row r="369" spans="1:5" ht="21" customHeight="1">
      <c r="A369" s="350">
        <v>20408</v>
      </c>
      <c r="B369" s="346" t="s">
        <v>451</v>
      </c>
      <c r="C369" s="307">
        <f t="shared" ref="C369:E369" si="80">SUM(C370:C378)</f>
        <v>0</v>
      </c>
      <c r="D369" s="307">
        <f t="shared" si="80"/>
        <v>0</v>
      </c>
      <c r="E369" s="307">
        <f t="shared" si="80"/>
        <v>0</v>
      </c>
    </row>
    <row r="370" spans="1:5" s="328" customFormat="1" ht="21" customHeight="1">
      <c r="A370" s="350">
        <v>2040801</v>
      </c>
      <c r="B370" s="347" t="s">
        <v>235</v>
      </c>
      <c r="C370" s="278"/>
      <c r="D370" s="278"/>
      <c r="E370" s="348"/>
    </row>
    <row r="371" spans="1:5" ht="21" customHeight="1">
      <c r="A371" s="350">
        <v>2040802</v>
      </c>
      <c r="B371" s="347" t="s">
        <v>236</v>
      </c>
      <c r="C371" s="278"/>
      <c r="D371" s="278"/>
      <c r="E371" s="348"/>
    </row>
    <row r="372" spans="1:5" ht="21" customHeight="1">
      <c r="A372" s="350">
        <v>2040803</v>
      </c>
      <c r="B372" s="347" t="s">
        <v>237</v>
      </c>
      <c r="C372" s="278"/>
      <c r="D372" s="278"/>
      <c r="E372" s="348"/>
    </row>
    <row r="373" spans="1:5" ht="21" customHeight="1">
      <c r="A373" s="350">
        <v>2040804</v>
      </c>
      <c r="B373" s="347" t="s">
        <v>452</v>
      </c>
      <c r="C373" s="278"/>
      <c r="D373" s="278"/>
      <c r="E373" s="348"/>
    </row>
    <row r="374" spans="1:5" s="328" customFormat="1" ht="21" customHeight="1">
      <c r="A374" s="350">
        <v>2040805</v>
      </c>
      <c r="B374" s="347" t="s">
        <v>453</v>
      </c>
      <c r="C374" s="278"/>
      <c r="D374" s="278"/>
      <c r="E374" s="348"/>
    </row>
    <row r="375" spans="1:5" ht="21" customHeight="1">
      <c r="A375" s="350">
        <v>2040806</v>
      </c>
      <c r="B375" s="347" t="s">
        <v>454</v>
      </c>
      <c r="C375" s="278"/>
      <c r="D375" s="278"/>
      <c r="E375" s="348"/>
    </row>
    <row r="376" spans="1:5" ht="21" customHeight="1">
      <c r="A376" s="350">
        <v>2040807</v>
      </c>
      <c r="B376" s="347" t="s">
        <v>276</v>
      </c>
      <c r="C376" s="278"/>
      <c r="D376" s="278"/>
      <c r="E376" s="348"/>
    </row>
    <row r="377" spans="1:5" ht="21" customHeight="1">
      <c r="A377" s="350">
        <v>2040850</v>
      </c>
      <c r="B377" s="347" t="s">
        <v>244</v>
      </c>
      <c r="C377" s="278"/>
      <c r="D377" s="278"/>
      <c r="E377" s="348"/>
    </row>
    <row r="378" spans="1:5" s="41" customFormat="1" ht="21" customHeight="1">
      <c r="A378" s="350">
        <v>2040899</v>
      </c>
      <c r="B378" s="347" t="s">
        <v>455</v>
      </c>
      <c r="C378" s="278"/>
      <c r="D378" s="278"/>
      <c r="E378" s="348"/>
    </row>
    <row r="379" spans="1:5" ht="21" customHeight="1">
      <c r="A379" s="354">
        <v>20409</v>
      </c>
      <c r="B379" s="346" t="s">
        <v>456</v>
      </c>
      <c r="C379" s="307">
        <f t="shared" ref="C379:E379" si="81">SUM(C380:C386)</f>
        <v>0</v>
      </c>
      <c r="D379" s="307">
        <f t="shared" si="81"/>
        <v>0</v>
      </c>
      <c r="E379" s="307">
        <f t="shared" si="81"/>
        <v>0</v>
      </c>
    </row>
    <row r="380" spans="1:5" ht="21" customHeight="1">
      <c r="A380" s="350">
        <v>2040901</v>
      </c>
      <c r="B380" s="347" t="s">
        <v>235</v>
      </c>
      <c r="C380" s="278"/>
      <c r="D380" s="278"/>
      <c r="E380" s="348"/>
    </row>
    <row r="381" spans="1:5" ht="21" customHeight="1">
      <c r="A381" s="350">
        <v>2040902</v>
      </c>
      <c r="B381" s="347" t="s">
        <v>236</v>
      </c>
      <c r="C381" s="278"/>
      <c r="D381" s="278"/>
      <c r="E381" s="348"/>
    </row>
    <row r="382" spans="1:5" ht="21" customHeight="1">
      <c r="A382" s="350">
        <v>2040903</v>
      </c>
      <c r="B382" s="347" t="s">
        <v>237</v>
      </c>
      <c r="C382" s="278"/>
      <c r="D382" s="278"/>
      <c r="E382" s="348"/>
    </row>
    <row r="383" spans="1:5" ht="21" customHeight="1">
      <c r="A383" s="350">
        <v>2040904</v>
      </c>
      <c r="B383" s="347" t="s">
        <v>457</v>
      </c>
      <c r="C383" s="278"/>
      <c r="D383" s="278"/>
      <c r="E383" s="353"/>
    </row>
    <row r="384" spans="1:5" s="41" customFormat="1" ht="21" customHeight="1">
      <c r="A384" s="350">
        <v>2040905</v>
      </c>
      <c r="B384" s="347" t="s">
        <v>458</v>
      </c>
      <c r="C384" s="278"/>
      <c r="D384" s="278"/>
      <c r="E384" s="348"/>
    </row>
    <row r="385" spans="1:5" ht="21" customHeight="1">
      <c r="A385" s="350">
        <v>2040950</v>
      </c>
      <c r="B385" s="347" t="s">
        <v>244</v>
      </c>
      <c r="C385" s="278"/>
      <c r="D385" s="278"/>
      <c r="E385" s="348"/>
    </row>
    <row r="386" spans="1:5" ht="21" customHeight="1">
      <c r="A386" s="350">
        <v>2040999</v>
      </c>
      <c r="B386" s="347" t="s">
        <v>459</v>
      </c>
      <c r="C386" s="278"/>
      <c r="D386" s="278"/>
      <c r="E386" s="348"/>
    </row>
    <row r="387" spans="1:5" ht="21" customHeight="1">
      <c r="A387" s="350">
        <v>20410</v>
      </c>
      <c r="B387" s="346" t="s">
        <v>460</v>
      </c>
      <c r="C387" s="307">
        <f t="shared" ref="C387:E387" si="82">SUM(C388:C392)</f>
        <v>0</v>
      </c>
      <c r="D387" s="307">
        <f t="shared" si="82"/>
        <v>0</v>
      </c>
      <c r="E387" s="307">
        <f t="shared" si="82"/>
        <v>0</v>
      </c>
    </row>
    <row r="388" spans="1:5" ht="21" customHeight="1">
      <c r="A388" s="350">
        <v>2041001</v>
      </c>
      <c r="B388" s="347" t="s">
        <v>235</v>
      </c>
      <c r="C388" s="278"/>
      <c r="D388" s="278"/>
      <c r="E388" s="348"/>
    </row>
    <row r="389" spans="1:5" ht="21" customHeight="1">
      <c r="A389" s="350">
        <v>2041002</v>
      </c>
      <c r="B389" s="347" t="s">
        <v>236</v>
      </c>
      <c r="C389" s="278"/>
      <c r="D389" s="278"/>
      <c r="E389" s="348"/>
    </row>
    <row r="390" spans="1:5" ht="21" customHeight="1">
      <c r="A390" s="350">
        <v>2041006</v>
      </c>
      <c r="B390" s="347" t="s">
        <v>276</v>
      </c>
      <c r="C390" s="278"/>
      <c r="D390" s="278"/>
      <c r="E390" s="348"/>
    </row>
    <row r="391" spans="1:5" s="41" customFormat="1" ht="21" customHeight="1">
      <c r="A391" s="350">
        <v>2041007</v>
      </c>
      <c r="B391" s="347" t="s">
        <v>461</v>
      </c>
      <c r="C391" s="278"/>
      <c r="D391" s="278"/>
      <c r="E391" s="352"/>
    </row>
    <row r="392" spans="1:5" ht="21" customHeight="1">
      <c r="A392" s="350">
        <v>2041099</v>
      </c>
      <c r="B392" s="347" t="s">
        <v>462</v>
      </c>
      <c r="C392" s="278"/>
      <c r="D392" s="278"/>
      <c r="E392" s="348"/>
    </row>
    <row r="393" spans="1:5" ht="21" customHeight="1">
      <c r="A393" s="350">
        <v>20499</v>
      </c>
      <c r="B393" s="346" t="s">
        <v>463</v>
      </c>
      <c r="C393" s="307">
        <f t="shared" ref="C393:E393" si="83">SUM(C394:C395)</f>
        <v>0</v>
      </c>
      <c r="D393" s="307">
        <f t="shared" si="83"/>
        <v>0</v>
      </c>
      <c r="E393" s="307">
        <f t="shared" si="83"/>
        <v>0</v>
      </c>
    </row>
    <row r="394" spans="1:5" ht="21" customHeight="1">
      <c r="A394" s="350">
        <v>2049902</v>
      </c>
      <c r="B394" s="347" t="s">
        <v>464</v>
      </c>
      <c r="C394" s="278"/>
      <c r="D394" s="278"/>
      <c r="E394" s="348"/>
    </row>
    <row r="395" spans="1:5" s="41" customFormat="1" ht="21" customHeight="1">
      <c r="A395" s="350">
        <v>2049999</v>
      </c>
      <c r="B395" s="347" t="s">
        <v>465</v>
      </c>
      <c r="C395" s="278"/>
      <c r="D395" s="278"/>
      <c r="E395" s="348"/>
    </row>
    <row r="396" spans="1:5" ht="21" customHeight="1">
      <c r="A396" s="350">
        <v>205</v>
      </c>
      <c r="B396" s="346" t="s">
        <v>157</v>
      </c>
      <c r="C396" s="307">
        <f t="shared" ref="C396:E396" si="84">C397+C402+C409+C415+C421+C425+C429+C433+C439+C446</f>
        <v>83031</v>
      </c>
      <c r="D396" s="307">
        <f t="shared" si="84"/>
        <v>83031</v>
      </c>
      <c r="E396" s="307">
        <f t="shared" si="84"/>
        <v>0</v>
      </c>
    </row>
    <row r="397" spans="1:5" ht="21" customHeight="1">
      <c r="A397" s="350">
        <v>20501</v>
      </c>
      <c r="B397" s="346" t="s">
        <v>466</v>
      </c>
      <c r="C397" s="307">
        <f t="shared" ref="C397:E397" si="85">SUM(C398:C401)</f>
        <v>1341</v>
      </c>
      <c r="D397" s="307">
        <f t="shared" si="85"/>
        <v>1341</v>
      </c>
      <c r="E397" s="307">
        <f t="shared" si="85"/>
        <v>0</v>
      </c>
    </row>
    <row r="398" spans="1:5" ht="21" customHeight="1">
      <c r="A398" s="350">
        <v>2050101</v>
      </c>
      <c r="B398" s="347" t="s">
        <v>235</v>
      </c>
      <c r="C398" s="278">
        <f t="shared" ref="C398:C401" si="86">D398+E398</f>
        <v>750</v>
      </c>
      <c r="D398" s="278">
        <v>750</v>
      </c>
      <c r="E398" s="348"/>
    </row>
    <row r="399" spans="1:5" s="41" customFormat="1" ht="21" customHeight="1">
      <c r="A399" s="350">
        <v>2050102</v>
      </c>
      <c r="B399" s="347" t="s">
        <v>236</v>
      </c>
      <c r="C399" s="278"/>
      <c r="D399" s="278"/>
      <c r="E399" s="348"/>
    </row>
    <row r="400" spans="1:5" ht="21" customHeight="1">
      <c r="A400" s="350">
        <v>2050103</v>
      </c>
      <c r="B400" s="347" t="s">
        <v>237</v>
      </c>
      <c r="C400" s="278"/>
      <c r="D400" s="278"/>
      <c r="E400" s="348"/>
    </row>
    <row r="401" spans="1:5" ht="21" customHeight="1">
      <c r="A401" s="350">
        <v>2050199</v>
      </c>
      <c r="B401" s="347" t="s">
        <v>467</v>
      </c>
      <c r="C401" s="278">
        <f t="shared" si="86"/>
        <v>591</v>
      </c>
      <c r="D401" s="278">
        <v>591</v>
      </c>
      <c r="E401" s="348"/>
    </row>
    <row r="402" spans="1:5" ht="21" customHeight="1">
      <c r="A402" s="350">
        <v>20502</v>
      </c>
      <c r="B402" s="346" t="s">
        <v>468</v>
      </c>
      <c r="C402" s="307">
        <f t="shared" ref="C402:E402" si="87">SUM(C403:C408)</f>
        <v>70353</v>
      </c>
      <c r="D402" s="307">
        <f t="shared" si="87"/>
        <v>70353</v>
      </c>
      <c r="E402" s="307">
        <f t="shared" si="87"/>
        <v>0</v>
      </c>
    </row>
    <row r="403" spans="1:5" ht="21" customHeight="1">
      <c r="A403" s="350">
        <v>2050201</v>
      </c>
      <c r="B403" s="347" t="s">
        <v>469</v>
      </c>
      <c r="C403" s="278">
        <f t="shared" ref="C403:C408" si="88">D403+E403</f>
        <v>1728</v>
      </c>
      <c r="D403" s="278">
        <v>1728</v>
      </c>
      <c r="E403" s="348"/>
    </row>
    <row r="404" spans="1:5" ht="21" customHeight="1">
      <c r="A404" s="350">
        <v>2050202</v>
      </c>
      <c r="B404" s="347" t="s">
        <v>470</v>
      </c>
      <c r="C404" s="278">
        <f t="shared" si="88"/>
        <v>24565</v>
      </c>
      <c r="D404" s="278">
        <v>24565</v>
      </c>
      <c r="E404" s="352"/>
    </row>
    <row r="405" spans="1:5" ht="21" customHeight="1">
      <c r="A405" s="350">
        <v>2050203</v>
      </c>
      <c r="B405" s="347" t="s">
        <v>471</v>
      </c>
      <c r="C405" s="278">
        <f t="shared" si="88"/>
        <v>20454</v>
      </c>
      <c r="D405" s="278">
        <v>20454</v>
      </c>
      <c r="E405" s="348"/>
    </row>
    <row r="406" spans="1:5" ht="21" customHeight="1">
      <c r="A406" s="350">
        <v>2050204</v>
      </c>
      <c r="B406" s="347" t="s">
        <v>472</v>
      </c>
      <c r="C406" s="278">
        <f t="shared" si="88"/>
        <v>18349</v>
      </c>
      <c r="D406" s="278">
        <v>18349</v>
      </c>
      <c r="E406" s="348"/>
    </row>
    <row r="407" spans="1:5" ht="21" customHeight="1">
      <c r="A407" s="350">
        <v>2050205</v>
      </c>
      <c r="B407" s="347" t="s">
        <v>473</v>
      </c>
      <c r="C407" s="278">
        <f t="shared" si="88"/>
        <v>73</v>
      </c>
      <c r="D407" s="278">
        <v>73</v>
      </c>
      <c r="E407" s="348"/>
    </row>
    <row r="408" spans="1:5" s="41" customFormat="1" ht="21" customHeight="1">
      <c r="A408" s="350">
        <v>2050299</v>
      </c>
      <c r="B408" s="347" t="s">
        <v>474</v>
      </c>
      <c r="C408" s="278">
        <f t="shared" si="88"/>
        <v>5184</v>
      </c>
      <c r="D408" s="278">
        <v>5184</v>
      </c>
      <c r="E408" s="352"/>
    </row>
    <row r="409" spans="1:5" ht="21" customHeight="1">
      <c r="A409" s="350">
        <v>20503</v>
      </c>
      <c r="B409" s="346" t="s">
        <v>475</v>
      </c>
      <c r="C409" s="307">
        <f t="shared" ref="C409:E409" si="89">SUM(C410:C414)</f>
        <v>8823</v>
      </c>
      <c r="D409" s="307">
        <f t="shared" si="89"/>
        <v>8823</v>
      </c>
      <c r="E409" s="307">
        <f t="shared" si="89"/>
        <v>0</v>
      </c>
    </row>
    <row r="410" spans="1:5" ht="21" customHeight="1">
      <c r="A410" s="350">
        <v>2050301</v>
      </c>
      <c r="B410" s="347" t="s">
        <v>476</v>
      </c>
      <c r="C410" s="278"/>
      <c r="D410" s="278"/>
      <c r="E410" s="348"/>
    </row>
    <row r="411" spans="1:5" ht="21" customHeight="1">
      <c r="A411" s="350">
        <v>2050302</v>
      </c>
      <c r="B411" s="347" t="s">
        <v>477</v>
      </c>
      <c r="C411" s="278">
        <f t="shared" ref="C411:C412" si="90">D411+E411</f>
        <v>8821</v>
      </c>
      <c r="D411" s="278">
        <v>8821</v>
      </c>
      <c r="E411" s="348"/>
    </row>
    <row r="412" spans="1:5" ht="21" customHeight="1">
      <c r="A412" s="350">
        <v>2050303</v>
      </c>
      <c r="B412" s="347" t="s">
        <v>478</v>
      </c>
      <c r="C412" s="278">
        <f t="shared" si="90"/>
        <v>2</v>
      </c>
      <c r="D412" s="278">
        <v>2</v>
      </c>
      <c r="E412" s="352"/>
    </row>
    <row r="413" spans="1:5" ht="21" customHeight="1">
      <c r="A413" s="350">
        <v>2050305</v>
      </c>
      <c r="B413" s="347" t="s">
        <v>479</v>
      </c>
      <c r="C413" s="278"/>
      <c r="D413" s="278"/>
      <c r="E413" s="348"/>
    </row>
    <row r="414" spans="1:5" s="41" customFormat="1" ht="21" customHeight="1">
      <c r="A414" s="350">
        <v>2050399</v>
      </c>
      <c r="B414" s="347" t="s">
        <v>480</v>
      </c>
      <c r="C414" s="278"/>
      <c r="D414" s="278"/>
      <c r="E414" s="348"/>
    </row>
    <row r="415" spans="1:5" ht="21" customHeight="1">
      <c r="A415" s="350">
        <v>20504</v>
      </c>
      <c r="B415" s="346" t="s">
        <v>481</v>
      </c>
      <c r="C415" s="307">
        <f t="shared" ref="C415:E415" si="91">SUM(C416:C420)</f>
        <v>0</v>
      </c>
      <c r="D415" s="307">
        <f t="shared" si="91"/>
        <v>0</v>
      </c>
      <c r="E415" s="307">
        <f t="shared" si="91"/>
        <v>0</v>
      </c>
    </row>
    <row r="416" spans="1:5" ht="21" customHeight="1">
      <c r="A416" s="350">
        <v>2050401</v>
      </c>
      <c r="B416" s="347" t="s">
        <v>482</v>
      </c>
      <c r="C416" s="278"/>
      <c r="D416" s="278"/>
      <c r="E416" s="348"/>
    </row>
    <row r="417" spans="1:5" ht="21" customHeight="1">
      <c r="A417" s="350">
        <v>2050402</v>
      </c>
      <c r="B417" s="347" t="s">
        <v>483</v>
      </c>
      <c r="C417" s="278"/>
      <c r="D417" s="278"/>
      <c r="E417" s="348"/>
    </row>
    <row r="418" spans="1:5" ht="21" customHeight="1">
      <c r="A418" s="350">
        <v>2050403</v>
      </c>
      <c r="B418" s="347" t="s">
        <v>484</v>
      </c>
      <c r="C418" s="278"/>
      <c r="D418" s="278"/>
      <c r="E418" s="348"/>
    </row>
    <row r="419" spans="1:5" s="41" customFormat="1" ht="21" customHeight="1">
      <c r="A419" s="350">
        <v>2050404</v>
      </c>
      <c r="B419" s="347" t="s">
        <v>485</v>
      </c>
      <c r="C419" s="278"/>
      <c r="D419" s="278"/>
      <c r="E419" s="348"/>
    </row>
    <row r="420" spans="1:5" ht="21" customHeight="1">
      <c r="A420" s="350">
        <v>2050499</v>
      </c>
      <c r="B420" s="347" t="s">
        <v>486</v>
      </c>
      <c r="C420" s="278"/>
      <c r="D420" s="278"/>
      <c r="E420" s="348"/>
    </row>
    <row r="421" spans="1:5" ht="21" customHeight="1">
      <c r="A421" s="350">
        <v>20505</v>
      </c>
      <c r="B421" s="346" t="s">
        <v>487</v>
      </c>
      <c r="C421" s="307">
        <f t="shared" ref="C421:E421" si="92">SUM(C422:C424)</f>
        <v>120</v>
      </c>
      <c r="D421" s="307">
        <f t="shared" si="92"/>
        <v>120</v>
      </c>
      <c r="E421" s="307">
        <f t="shared" si="92"/>
        <v>0</v>
      </c>
    </row>
    <row r="422" spans="1:5" ht="21" customHeight="1">
      <c r="A422" s="350">
        <v>2050501</v>
      </c>
      <c r="B422" s="347" t="s">
        <v>488</v>
      </c>
      <c r="C422" s="278">
        <f t="shared" ref="C422" si="93">D422+E422</f>
        <v>120</v>
      </c>
      <c r="D422" s="278">
        <v>120</v>
      </c>
      <c r="E422" s="348"/>
    </row>
    <row r="423" spans="1:5" ht="21" customHeight="1">
      <c r="A423" s="350">
        <v>2050502</v>
      </c>
      <c r="B423" s="347" t="s">
        <v>489</v>
      </c>
      <c r="C423" s="278"/>
      <c r="D423" s="278"/>
      <c r="E423" s="348"/>
    </row>
    <row r="424" spans="1:5" s="41" customFormat="1" ht="21" customHeight="1">
      <c r="A424" s="350">
        <v>2050599</v>
      </c>
      <c r="B424" s="347" t="s">
        <v>490</v>
      </c>
      <c r="C424" s="278"/>
      <c r="D424" s="278"/>
      <c r="E424" s="348"/>
    </row>
    <row r="425" spans="1:5" ht="21" customHeight="1">
      <c r="A425" s="350">
        <v>20506</v>
      </c>
      <c r="B425" s="346" t="s">
        <v>491</v>
      </c>
      <c r="C425" s="307">
        <f t="shared" ref="C425:E425" si="94">SUM(C426:C428)</f>
        <v>0</v>
      </c>
      <c r="D425" s="307">
        <f t="shared" si="94"/>
        <v>0</v>
      </c>
      <c r="E425" s="307">
        <f t="shared" si="94"/>
        <v>0</v>
      </c>
    </row>
    <row r="426" spans="1:5" ht="21" customHeight="1">
      <c r="A426" s="350">
        <v>2050601</v>
      </c>
      <c r="B426" s="347" t="s">
        <v>492</v>
      </c>
      <c r="C426" s="278"/>
      <c r="D426" s="278"/>
      <c r="E426" s="348"/>
    </row>
    <row r="427" spans="1:5" ht="21" customHeight="1">
      <c r="A427" s="350">
        <v>2050602</v>
      </c>
      <c r="B427" s="347" t="s">
        <v>493</v>
      </c>
      <c r="C427" s="278"/>
      <c r="D427" s="278"/>
      <c r="E427" s="352"/>
    </row>
    <row r="428" spans="1:5" s="41" customFormat="1" ht="21" customHeight="1">
      <c r="A428" s="350">
        <v>2050699</v>
      </c>
      <c r="B428" s="347" t="s">
        <v>494</v>
      </c>
      <c r="C428" s="278"/>
      <c r="D428" s="278"/>
      <c r="E428" s="348"/>
    </row>
    <row r="429" spans="1:5" s="41" customFormat="1" ht="21" customHeight="1">
      <c r="A429" s="350">
        <v>20507</v>
      </c>
      <c r="B429" s="346" t="s">
        <v>495</v>
      </c>
      <c r="C429" s="307">
        <f t="shared" ref="C429:E429" si="95">SUM(C430:C432)</f>
        <v>307</v>
      </c>
      <c r="D429" s="307">
        <f t="shared" si="95"/>
        <v>307</v>
      </c>
      <c r="E429" s="307">
        <f t="shared" si="95"/>
        <v>0</v>
      </c>
    </row>
    <row r="430" spans="1:5" ht="21" customHeight="1">
      <c r="A430" s="350">
        <v>2050701</v>
      </c>
      <c r="B430" s="347" t="s">
        <v>496</v>
      </c>
      <c r="C430" s="278">
        <f t="shared" ref="C430" si="96">D430+E430</f>
        <v>307</v>
      </c>
      <c r="D430" s="278">
        <v>307</v>
      </c>
      <c r="E430" s="348"/>
    </row>
    <row r="431" spans="1:5" ht="21" customHeight="1">
      <c r="A431" s="350">
        <v>2050702</v>
      </c>
      <c r="B431" s="347" t="s">
        <v>497</v>
      </c>
      <c r="C431" s="278"/>
      <c r="D431" s="278"/>
      <c r="E431" s="348"/>
    </row>
    <row r="432" spans="1:5" ht="21" customHeight="1">
      <c r="A432" s="350">
        <v>2050799</v>
      </c>
      <c r="B432" s="347" t="s">
        <v>498</v>
      </c>
      <c r="C432" s="278"/>
      <c r="D432" s="278"/>
      <c r="E432" s="352"/>
    </row>
    <row r="433" spans="1:5" ht="21" customHeight="1">
      <c r="A433" s="350">
        <v>20508</v>
      </c>
      <c r="B433" s="346" t="s">
        <v>499</v>
      </c>
      <c r="C433" s="307">
        <f t="shared" ref="C433:E433" si="97">SUM(C434:C438)</f>
        <v>844</v>
      </c>
      <c r="D433" s="307">
        <f t="shared" si="97"/>
        <v>844</v>
      </c>
      <c r="E433" s="307">
        <f t="shared" si="97"/>
        <v>0</v>
      </c>
    </row>
    <row r="434" spans="1:5" ht="21" customHeight="1">
      <c r="A434" s="350">
        <v>2050801</v>
      </c>
      <c r="B434" s="347" t="s">
        <v>500</v>
      </c>
      <c r="C434" s="278">
        <f t="shared" ref="C434:C438" si="98">D434+E434</f>
        <v>436</v>
      </c>
      <c r="D434" s="278">
        <v>436</v>
      </c>
      <c r="E434" s="348"/>
    </row>
    <row r="435" spans="1:5" ht="21" customHeight="1">
      <c r="A435" s="350">
        <v>2050802</v>
      </c>
      <c r="B435" s="347" t="s">
        <v>501</v>
      </c>
      <c r="C435" s="278">
        <f t="shared" si="98"/>
        <v>405</v>
      </c>
      <c r="D435" s="278">
        <v>405</v>
      </c>
      <c r="E435" s="348"/>
    </row>
    <row r="436" spans="1:5" s="41" customFormat="1" ht="21" customHeight="1">
      <c r="A436" s="350">
        <v>2050803</v>
      </c>
      <c r="B436" s="347" t="s">
        <v>502</v>
      </c>
      <c r="C436" s="278"/>
      <c r="D436" s="278"/>
      <c r="E436" s="348"/>
    </row>
    <row r="437" spans="1:5" ht="21" customHeight="1">
      <c r="A437" s="350">
        <v>2050804</v>
      </c>
      <c r="B437" s="347" t="s">
        <v>503</v>
      </c>
      <c r="C437" s="278"/>
      <c r="D437" s="278"/>
      <c r="E437" s="352"/>
    </row>
    <row r="438" spans="1:5" ht="21" customHeight="1">
      <c r="A438" s="350">
        <v>2050899</v>
      </c>
      <c r="B438" s="347" t="s">
        <v>504</v>
      </c>
      <c r="C438" s="278">
        <f t="shared" si="98"/>
        <v>3</v>
      </c>
      <c r="D438" s="278">
        <v>3</v>
      </c>
      <c r="E438" s="348"/>
    </row>
    <row r="439" spans="1:5" ht="21" customHeight="1">
      <c r="A439" s="350">
        <v>20509</v>
      </c>
      <c r="B439" s="346" t="s">
        <v>505</v>
      </c>
      <c r="C439" s="307">
        <f t="shared" ref="C439:E439" si="99">SUM(C440:C445)</f>
        <v>831</v>
      </c>
      <c r="D439" s="307">
        <f t="shared" si="99"/>
        <v>831</v>
      </c>
      <c r="E439" s="307">
        <f t="shared" si="99"/>
        <v>0</v>
      </c>
    </row>
    <row r="440" spans="1:5" s="41" customFormat="1" ht="21" customHeight="1">
      <c r="A440" s="350">
        <v>2050901</v>
      </c>
      <c r="B440" s="347" t="s">
        <v>506</v>
      </c>
      <c r="C440" s="278"/>
      <c r="D440" s="278"/>
      <c r="E440" s="348"/>
    </row>
    <row r="441" spans="1:5" ht="21" customHeight="1">
      <c r="A441" s="350">
        <v>2050902</v>
      </c>
      <c r="B441" s="347" t="s">
        <v>507</v>
      </c>
      <c r="C441" s="278"/>
      <c r="D441" s="278"/>
      <c r="E441" s="352"/>
    </row>
    <row r="442" spans="1:5" ht="21" customHeight="1">
      <c r="A442" s="350">
        <v>2050903</v>
      </c>
      <c r="B442" s="347" t="s">
        <v>508</v>
      </c>
      <c r="C442" s="278"/>
      <c r="D442" s="278"/>
      <c r="E442" s="352"/>
    </row>
    <row r="443" spans="1:5" ht="21" customHeight="1">
      <c r="A443" s="350">
        <v>2050904</v>
      </c>
      <c r="B443" s="347" t="s">
        <v>509</v>
      </c>
      <c r="C443" s="278"/>
      <c r="D443" s="278"/>
      <c r="E443" s="348"/>
    </row>
    <row r="444" spans="1:5" s="41" customFormat="1" ht="21" customHeight="1">
      <c r="A444" s="350">
        <v>2050905</v>
      </c>
      <c r="B444" s="347" t="s">
        <v>510</v>
      </c>
      <c r="C444" s="278"/>
      <c r="D444" s="278"/>
      <c r="E444" s="348"/>
    </row>
    <row r="445" spans="1:5" ht="21" customHeight="1">
      <c r="A445" s="350">
        <v>2050999</v>
      </c>
      <c r="B445" s="347" t="s">
        <v>511</v>
      </c>
      <c r="C445" s="278">
        <f t="shared" ref="C445" si="100">D445+E445</f>
        <v>831</v>
      </c>
      <c r="D445" s="278">
        <v>831</v>
      </c>
      <c r="E445" s="348"/>
    </row>
    <row r="446" spans="1:5" ht="21" customHeight="1">
      <c r="A446" s="350">
        <v>20599</v>
      </c>
      <c r="B446" s="346" t="s">
        <v>512</v>
      </c>
      <c r="C446" s="307">
        <f t="shared" ref="C446:E446" si="101">C447</f>
        <v>412</v>
      </c>
      <c r="D446" s="307">
        <f t="shared" si="101"/>
        <v>412</v>
      </c>
      <c r="E446" s="307">
        <f t="shared" si="101"/>
        <v>0</v>
      </c>
    </row>
    <row r="447" spans="1:5" ht="21" customHeight="1">
      <c r="A447" s="350">
        <v>2059999</v>
      </c>
      <c r="B447" s="347" t="s">
        <v>513</v>
      </c>
      <c r="C447" s="278">
        <f>D447+E447</f>
        <v>412</v>
      </c>
      <c r="D447" s="278">
        <v>412</v>
      </c>
      <c r="E447" s="348"/>
    </row>
    <row r="448" spans="1:5" ht="21" customHeight="1">
      <c r="A448" s="350">
        <v>206</v>
      </c>
      <c r="B448" s="346" t="s">
        <v>158</v>
      </c>
      <c r="C448" s="307">
        <f t="shared" ref="C448:E448" si="102">C449+C454+C463+C469+C474+C479+C484+C491+C495+C499</f>
        <v>645</v>
      </c>
      <c r="D448" s="307">
        <f t="shared" si="102"/>
        <v>645</v>
      </c>
      <c r="E448" s="307">
        <f t="shared" si="102"/>
        <v>0</v>
      </c>
    </row>
    <row r="449" spans="1:5" s="41" customFormat="1" ht="21" customHeight="1">
      <c r="A449" s="350">
        <v>20601</v>
      </c>
      <c r="B449" s="346" t="s">
        <v>514</v>
      </c>
      <c r="C449" s="307">
        <f t="shared" ref="C449:E449" si="103">SUM(C450:C453)</f>
        <v>0</v>
      </c>
      <c r="D449" s="307">
        <f t="shared" si="103"/>
        <v>0</v>
      </c>
      <c r="E449" s="307">
        <f t="shared" si="103"/>
        <v>0</v>
      </c>
    </row>
    <row r="450" spans="1:5" s="41" customFormat="1" ht="21" customHeight="1">
      <c r="A450" s="350">
        <v>2060101</v>
      </c>
      <c r="B450" s="347" t="s">
        <v>235</v>
      </c>
      <c r="C450" s="278"/>
      <c r="D450" s="278"/>
      <c r="E450" s="348"/>
    </row>
    <row r="451" spans="1:5" ht="21" customHeight="1">
      <c r="A451" s="350">
        <v>2060102</v>
      </c>
      <c r="B451" s="347" t="s">
        <v>236</v>
      </c>
      <c r="C451" s="278"/>
      <c r="D451" s="278"/>
      <c r="E451" s="348"/>
    </row>
    <row r="452" spans="1:5" ht="21" customHeight="1">
      <c r="A452" s="350">
        <v>2060103</v>
      </c>
      <c r="B452" s="347" t="s">
        <v>237</v>
      </c>
      <c r="C452" s="278"/>
      <c r="D452" s="278"/>
      <c r="E452" s="348"/>
    </row>
    <row r="453" spans="1:5" ht="21" customHeight="1">
      <c r="A453" s="350">
        <v>2060199</v>
      </c>
      <c r="B453" s="347" t="s">
        <v>515</v>
      </c>
      <c r="C453" s="278"/>
      <c r="D453" s="278"/>
      <c r="E453" s="352"/>
    </row>
    <row r="454" spans="1:5" ht="21" customHeight="1">
      <c r="A454" s="350">
        <v>20602</v>
      </c>
      <c r="B454" s="346" t="s">
        <v>516</v>
      </c>
      <c r="C454" s="307">
        <f t="shared" ref="C454:E454" si="104">SUM(C455:C462)</f>
        <v>0</v>
      </c>
      <c r="D454" s="307">
        <f t="shared" si="104"/>
        <v>0</v>
      </c>
      <c r="E454" s="307">
        <f t="shared" si="104"/>
        <v>0</v>
      </c>
    </row>
    <row r="455" spans="1:5" ht="21" customHeight="1">
      <c r="A455" s="350">
        <v>2060201</v>
      </c>
      <c r="B455" s="347" t="s">
        <v>517</v>
      </c>
      <c r="C455" s="278"/>
      <c r="D455" s="278"/>
      <c r="E455" s="348"/>
    </row>
    <row r="456" spans="1:5" ht="21" customHeight="1">
      <c r="A456" s="350">
        <v>2060203</v>
      </c>
      <c r="B456" s="347" t="s">
        <v>518</v>
      </c>
      <c r="C456" s="278"/>
      <c r="D456" s="278"/>
      <c r="E456" s="348"/>
    </row>
    <row r="457" spans="1:5" ht="21" customHeight="1">
      <c r="A457" s="350">
        <v>2060204</v>
      </c>
      <c r="B457" s="347" t="s">
        <v>519</v>
      </c>
      <c r="C457" s="278"/>
      <c r="D457" s="278"/>
      <c r="E457" s="352"/>
    </row>
    <row r="458" spans="1:5" ht="21" customHeight="1">
      <c r="A458" s="350">
        <v>2060205</v>
      </c>
      <c r="B458" s="347" t="s">
        <v>520</v>
      </c>
      <c r="C458" s="278"/>
      <c r="D458" s="278"/>
      <c r="E458" s="348"/>
    </row>
    <row r="459" spans="1:5" ht="21" customHeight="1">
      <c r="A459" s="350">
        <v>2060206</v>
      </c>
      <c r="B459" s="347" t="s">
        <v>521</v>
      </c>
      <c r="C459" s="278"/>
      <c r="D459" s="278"/>
      <c r="E459" s="348"/>
    </row>
    <row r="460" spans="1:5" ht="21" customHeight="1">
      <c r="A460" s="350">
        <v>2060207</v>
      </c>
      <c r="B460" s="347" t="s">
        <v>522</v>
      </c>
      <c r="C460" s="278"/>
      <c r="D460" s="278"/>
      <c r="E460" s="348"/>
    </row>
    <row r="461" spans="1:5" ht="21" customHeight="1">
      <c r="A461" s="350">
        <v>2060208</v>
      </c>
      <c r="B461" s="347" t="s">
        <v>523</v>
      </c>
      <c r="C461" s="278"/>
      <c r="D461" s="278"/>
      <c r="E461" s="348"/>
    </row>
    <row r="462" spans="1:5" ht="21" customHeight="1">
      <c r="A462" s="350">
        <v>2060299</v>
      </c>
      <c r="B462" s="347" t="s">
        <v>524</v>
      </c>
      <c r="C462" s="278"/>
      <c r="D462" s="278"/>
      <c r="E462" s="352"/>
    </row>
    <row r="463" spans="1:5" ht="21" customHeight="1">
      <c r="A463" s="350">
        <v>20603</v>
      </c>
      <c r="B463" s="346" t="s">
        <v>525</v>
      </c>
      <c r="C463" s="307">
        <f t="shared" ref="C463:E463" si="105">SUM(C464:C468)</f>
        <v>60</v>
      </c>
      <c r="D463" s="307">
        <f t="shared" si="105"/>
        <v>60</v>
      </c>
      <c r="E463" s="307">
        <f t="shared" si="105"/>
        <v>0</v>
      </c>
    </row>
    <row r="464" spans="1:5" ht="21" customHeight="1">
      <c r="A464" s="350">
        <v>2060301</v>
      </c>
      <c r="B464" s="347" t="s">
        <v>517</v>
      </c>
      <c r="C464" s="278"/>
      <c r="D464" s="278"/>
      <c r="E464" s="348"/>
    </row>
    <row r="465" spans="1:5" ht="21" customHeight="1">
      <c r="A465" s="350">
        <v>2060302</v>
      </c>
      <c r="B465" s="347" t="s">
        <v>526</v>
      </c>
      <c r="C465" s="278"/>
      <c r="D465" s="278"/>
      <c r="E465" s="348"/>
    </row>
    <row r="466" spans="1:5" s="41" customFormat="1" ht="21" customHeight="1">
      <c r="A466" s="355">
        <v>2060303</v>
      </c>
      <c r="B466" s="347" t="s">
        <v>527</v>
      </c>
      <c r="C466" s="278"/>
      <c r="D466" s="278"/>
      <c r="E466" s="348"/>
    </row>
    <row r="467" spans="1:5" ht="21" customHeight="1">
      <c r="A467" s="350">
        <v>2060304</v>
      </c>
      <c r="B467" s="347" t="s">
        <v>528</v>
      </c>
      <c r="C467" s="278"/>
      <c r="D467" s="278"/>
      <c r="E467" s="348"/>
    </row>
    <row r="468" spans="1:5" ht="21" customHeight="1">
      <c r="A468" s="350">
        <v>2060399</v>
      </c>
      <c r="B468" s="347" t="s">
        <v>529</v>
      </c>
      <c r="C468" s="278">
        <f t="shared" ref="C468" si="106">D468+E468</f>
        <v>60</v>
      </c>
      <c r="D468" s="278">
        <v>60</v>
      </c>
      <c r="E468" s="348"/>
    </row>
    <row r="469" spans="1:5" ht="21" customHeight="1">
      <c r="A469" s="350">
        <v>20604</v>
      </c>
      <c r="B469" s="346" t="s">
        <v>530</v>
      </c>
      <c r="C469" s="307">
        <f t="shared" ref="C469:E469" si="107">SUM(C470:C473)</f>
        <v>287</v>
      </c>
      <c r="D469" s="307">
        <f t="shared" si="107"/>
        <v>287</v>
      </c>
      <c r="E469" s="307">
        <f t="shared" si="107"/>
        <v>0</v>
      </c>
    </row>
    <row r="470" spans="1:5" ht="21" customHeight="1">
      <c r="A470" s="350">
        <v>2060401</v>
      </c>
      <c r="B470" s="347" t="s">
        <v>517</v>
      </c>
      <c r="C470" s="278"/>
      <c r="D470" s="278"/>
      <c r="E470" s="348"/>
    </row>
    <row r="471" spans="1:5" ht="21" customHeight="1">
      <c r="A471" s="350">
        <v>2060404</v>
      </c>
      <c r="B471" s="347" t="s">
        <v>531</v>
      </c>
      <c r="C471" s="278">
        <f t="shared" ref="C471:C473" si="108">D471+E471</f>
        <v>162</v>
      </c>
      <c r="D471" s="278">
        <v>162</v>
      </c>
      <c r="E471" s="348"/>
    </row>
    <row r="472" spans="1:5" ht="21" customHeight="1">
      <c r="A472" s="350">
        <v>2060405</v>
      </c>
      <c r="B472" s="347" t="s">
        <v>532</v>
      </c>
      <c r="C472" s="278"/>
      <c r="D472" s="278"/>
      <c r="E472" s="348"/>
    </row>
    <row r="473" spans="1:5" ht="21" customHeight="1">
      <c r="A473" s="350">
        <v>2060499</v>
      </c>
      <c r="B473" s="347" t="s">
        <v>533</v>
      </c>
      <c r="C473" s="278">
        <f t="shared" si="108"/>
        <v>125</v>
      </c>
      <c r="D473" s="278">
        <v>125</v>
      </c>
      <c r="E473" s="348"/>
    </row>
    <row r="474" spans="1:5" s="41" customFormat="1" ht="21" customHeight="1">
      <c r="A474" s="350">
        <v>20605</v>
      </c>
      <c r="B474" s="346" t="s">
        <v>534</v>
      </c>
      <c r="C474" s="307">
        <f t="shared" ref="C474:E474" si="109">SUM(C475:C478)</f>
        <v>60</v>
      </c>
      <c r="D474" s="307">
        <f t="shared" si="109"/>
        <v>60</v>
      </c>
      <c r="E474" s="307">
        <f t="shared" si="109"/>
        <v>0</v>
      </c>
    </row>
    <row r="475" spans="1:5" ht="21" customHeight="1">
      <c r="A475" s="350">
        <v>2060501</v>
      </c>
      <c r="B475" s="347" t="s">
        <v>517</v>
      </c>
      <c r="C475" s="278"/>
      <c r="D475" s="278"/>
      <c r="E475" s="348"/>
    </row>
    <row r="476" spans="1:5" ht="21" customHeight="1">
      <c r="A476" s="350">
        <v>2060502</v>
      </c>
      <c r="B476" s="347" t="s">
        <v>535</v>
      </c>
      <c r="C476" s="278"/>
      <c r="D476" s="278"/>
      <c r="E476" s="348"/>
    </row>
    <row r="477" spans="1:5" ht="21" customHeight="1">
      <c r="A477" s="350">
        <v>2060503</v>
      </c>
      <c r="B477" s="347" t="s">
        <v>536</v>
      </c>
      <c r="C477" s="278"/>
      <c r="D477" s="278"/>
      <c r="E477" s="348"/>
    </row>
    <row r="478" spans="1:5" ht="21" customHeight="1">
      <c r="A478" s="350">
        <v>2060599</v>
      </c>
      <c r="B478" s="347" t="s">
        <v>537</v>
      </c>
      <c r="C478" s="278">
        <f t="shared" ref="C478" si="110">D478+E478</f>
        <v>60</v>
      </c>
      <c r="D478" s="278">
        <v>60</v>
      </c>
      <c r="E478" s="348"/>
    </row>
    <row r="479" spans="1:5" ht="21" customHeight="1">
      <c r="A479" s="350">
        <v>20606</v>
      </c>
      <c r="B479" s="346" t="s">
        <v>538</v>
      </c>
      <c r="C479" s="307">
        <f t="shared" ref="C479:E479" si="111">SUM(C480:C483)</f>
        <v>6</v>
      </c>
      <c r="D479" s="307">
        <f t="shared" si="111"/>
        <v>6</v>
      </c>
      <c r="E479" s="307">
        <f t="shared" si="111"/>
        <v>0</v>
      </c>
    </row>
    <row r="480" spans="1:5" ht="21" customHeight="1">
      <c r="A480" s="350">
        <v>2060601</v>
      </c>
      <c r="B480" s="347" t="s">
        <v>539</v>
      </c>
      <c r="C480" s="278"/>
      <c r="D480" s="278"/>
      <c r="E480" s="348"/>
    </row>
    <row r="481" spans="1:5" ht="21" customHeight="1">
      <c r="A481" s="350">
        <v>2060602</v>
      </c>
      <c r="B481" s="347" t="s">
        <v>540</v>
      </c>
      <c r="C481" s="278"/>
      <c r="D481" s="278"/>
      <c r="E481" s="348"/>
    </row>
    <row r="482" spans="1:5" ht="21" customHeight="1">
      <c r="A482" s="350">
        <v>2060603</v>
      </c>
      <c r="B482" s="347" t="s">
        <v>541</v>
      </c>
      <c r="C482" s="278"/>
      <c r="D482" s="278"/>
      <c r="E482" s="348"/>
    </row>
    <row r="483" spans="1:5" ht="21" customHeight="1">
      <c r="A483" s="350">
        <v>2060699</v>
      </c>
      <c r="B483" s="347" t="s">
        <v>542</v>
      </c>
      <c r="C483" s="278">
        <f t="shared" ref="C483" si="112">D483+E483</f>
        <v>6</v>
      </c>
      <c r="D483" s="278">
        <v>6</v>
      </c>
      <c r="E483" s="348"/>
    </row>
    <row r="484" spans="1:5" ht="21" customHeight="1">
      <c r="A484" s="350">
        <v>20607</v>
      </c>
      <c r="B484" s="346" t="s">
        <v>543</v>
      </c>
      <c r="C484" s="307">
        <f t="shared" ref="C484:E484" si="113">SUM(C485:C490)</f>
        <v>211</v>
      </c>
      <c r="D484" s="307">
        <f t="shared" si="113"/>
        <v>211</v>
      </c>
      <c r="E484" s="307">
        <f t="shared" si="113"/>
        <v>0</v>
      </c>
    </row>
    <row r="485" spans="1:5" s="41" customFormat="1" ht="21" customHeight="1">
      <c r="A485" s="350">
        <v>2060701</v>
      </c>
      <c r="B485" s="347" t="s">
        <v>517</v>
      </c>
      <c r="C485" s="278">
        <f t="shared" ref="C485:C490" si="114">D485+E485</f>
        <v>111</v>
      </c>
      <c r="D485" s="278">
        <v>111</v>
      </c>
      <c r="E485" s="348"/>
    </row>
    <row r="486" spans="1:5" ht="21" customHeight="1">
      <c r="A486" s="350">
        <v>2060702</v>
      </c>
      <c r="B486" s="347" t="s">
        <v>544</v>
      </c>
      <c r="C486" s="278">
        <f t="shared" si="114"/>
        <v>71</v>
      </c>
      <c r="D486" s="278">
        <v>71</v>
      </c>
      <c r="E486" s="348"/>
    </row>
    <row r="487" spans="1:5" ht="21" customHeight="1">
      <c r="A487" s="350">
        <v>2060703</v>
      </c>
      <c r="B487" s="347" t="s">
        <v>545</v>
      </c>
      <c r="C487" s="278"/>
      <c r="D487" s="278"/>
      <c r="E487" s="352"/>
    </row>
    <row r="488" spans="1:5" ht="21" customHeight="1">
      <c r="A488" s="350">
        <v>2060704</v>
      </c>
      <c r="B488" s="347" t="s">
        <v>546</v>
      </c>
      <c r="C488" s="278"/>
      <c r="D488" s="278"/>
      <c r="E488" s="348"/>
    </row>
    <row r="489" spans="1:5" ht="21" customHeight="1">
      <c r="A489" s="350">
        <v>2060705</v>
      </c>
      <c r="B489" s="347" t="s">
        <v>547</v>
      </c>
      <c r="C489" s="278"/>
      <c r="D489" s="278"/>
      <c r="E489" s="348"/>
    </row>
    <row r="490" spans="1:5" ht="21" customHeight="1">
      <c r="A490" s="350">
        <v>2060799</v>
      </c>
      <c r="B490" s="347" t="s">
        <v>548</v>
      </c>
      <c r="C490" s="278">
        <f t="shared" si="114"/>
        <v>29</v>
      </c>
      <c r="D490" s="278">
        <v>29</v>
      </c>
      <c r="E490" s="348"/>
    </row>
    <row r="491" spans="1:5" ht="21" customHeight="1">
      <c r="A491" s="350">
        <v>20608</v>
      </c>
      <c r="B491" s="346" t="s">
        <v>549</v>
      </c>
      <c r="C491" s="307">
        <f t="shared" ref="C491:E491" si="115">SUM(C492:C494)</f>
        <v>0</v>
      </c>
      <c r="D491" s="307">
        <f t="shared" si="115"/>
        <v>0</v>
      </c>
      <c r="E491" s="307">
        <f t="shared" si="115"/>
        <v>0</v>
      </c>
    </row>
    <row r="492" spans="1:5" ht="21" customHeight="1">
      <c r="A492" s="350">
        <v>2060801</v>
      </c>
      <c r="B492" s="347" t="s">
        <v>550</v>
      </c>
      <c r="C492" s="278"/>
      <c r="D492" s="278"/>
      <c r="E492" s="348"/>
    </row>
    <row r="493" spans="1:5" ht="21" customHeight="1">
      <c r="A493" s="350">
        <v>2060802</v>
      </c>
      <c r="B493" s="347" t="s">
        <v>551</v>
      </c>
      <c r="C493" s="278"/>
      <c r="D493" s="278"/>
      <c r="E493" s="348"/>
    </row>
    <row r="494" spans="1:5" s="41" customFormat="1" ht="21" customHeight="1">
      <c r="A494" s="350">
        <v>2060899</v>
      </c>
      <c r="B494" s="347" t="s">
        <v>552</v>
      </c>
      <c r="C494" s="278"/>
      <c r="D494" s="278"/>
      <c r="E494" s="348"/>
    </row>
    <row r="495" spans="1:5" ht="21" customHeight="1">
      <c r="A495" s="350">
        <v>20609</v>
      </c>
      <c r="B495" s="346" t="s">
        <v>553</v>
      </c>
      <c r="C495" s="307">
        <f t="shared" ref="C495:E495" si="116">SUM(C496:C498)</f>
        <v>0</v>
      </c>
      <c r="D495" s="307">
        <f t="shared" si="116"/>
        <v>0</v>
      </c>
      <c r="E495" s="307">
        <f t="shared" si="116"/>
        <v>0</v>
      </c>
    </row>
    <row r="496" spans="1:5" ht="21" customHeight="1">
      <c r="A496" s="350">
        <v>2060901</v>
      </c>
      <c r="B496" s="347" t="s">
        <v>554</v>
      </c>
      <c r="C496" s="278"/>
      <c r="D496" s="278"/>
      <c r="E496" s="348"/>
    </row>
    <row r="497" spans="1:5" ht="21" customHeight="1">
      <c r="A497" s="350">
        <v>2060902</v>
      </c>
      <c r="B497" s="347" t="s">
        <v>555</v>
      </c>
      <c r="C497" s="278"/>
      <c r="D497" s="278"/>
      <c r="E497" s="348"/>
    </row>
    <row r="498" spans="1:5" ht="21" customHeight="1">
      <c r="A498" s="350">
        <v>2060999</v>
      </c>
      <c r="B498" s="347" t="s">
        <v>556</v>
      </c>
      <c r="C498" s="278"/>
      <c r="D498" s="278"/>
      <c r="E498" s="352"/>
    </row>
    <row r="499" spans="1:5" ht="21" customHeight="1">
      <c r="A499" s="350">
        <v>20699</v>
      </c>
      <c r="B499" s="346" t="s">
        <v>557</v>
      </c>
      <c r="C499" s="307">
        <f t="shared" ref="C499:E499" si="117">SUM(C500:C503)</f>
        <v>21</v>
      </c>
      <c r="D499" s="307">
        <f t="shared" si="117"/>
        <v>21</v>
      </c>
      <c r="E499" s="307">
        <f t="shared" si="117"/>
        <v>0</v>
      </c>
    </row>
    <row r="500" spans="1:5" ht="21" customHeight="1">
      <c r="A500" s="350">
        <v>2069901</v>
      </c>
      <c r="B500" s="347" t="s">
        <v>558</v>
      </c>
      <c r="C500" s="278"/>
      <c r="D500" s="278"/>
      <c r="E500" s="348"/>
    </row>
    <row r="501" spans="1:5" ht="21" customHeight="1">
      <c r="A501" s="350">
        <v>2069902</v>
      </c>
      <c r="B501" s="347" t="s">
        <v>559</v>
      </c>
      <c r="C501" s="278"/>
      <c r="D501" s="278"/>
      <c r="E501" s="348"/>
    </row>
    <row r="502" spans="1:5" s="41" customFormat="1" ht="21" customHeight="1">
      <c r="A502" s="350">
        <v>2069903</v>
      </c>
      <c r="B502" s="347" t="s">
        <v>560</v>
      </c>
      <c r="C502" s="278"/>
      <c r="D502" s="278"/>
      <c r="E502" s="348"/>
    </row>
    <row r="503" spans="1:5" ht="21" customHeight="1">
      <c r="A503" s="350">
        <v>2069999</v>
      </c>
      <c r="B503" s="347" t="s">
        <v>561</v>
      </c>
      <c r="C503" s="278">
        <f t="shared" ref="C503" si="118">D503+E503</f>
        <v>21</v>
      </c>
      <c r="D503" s="278">
        <v>21</v>
      </c>
      <c r="E503" s="348"/>
    </row>
    <row r="504" spans="1:5" ht="21" customHeight="1">
      <c r="A504" s="350">
        <v>207</v>
      </c>
      <c r="B504" s="346" t="s">
        <v>159</v>
      </c>
      <c r="C504" s="307">
        <f t="shared" ref="C504:E504" si="119">C505+C521+C529+C540+C549+C557</f>
        <v>3880</v>
      </c>
      <c r="D504" s="307">
        <f t="shared" si="119"/>
        <v>3880</v>
      </c>
      <c r="E504" s="307">
        <f t="shared" si="119"/>
        <v>0</v>
      </c>
    </row>
    <row r="505" spans="1:5" ht="21" customHeight="1">
      <c r="A505" s="350">
        <v>20701</v>
      </c>
      <c r="B505" s="346" t="s">
        <v>562</v>
      </c>
      <c r="C505" s="307">
        <f t="shared" ref="C505:E505" si="120">SUM(C506:C520)</f>
        <v>2034</v>
      </c>
      <c r="D505" s="307">
        <f t="shared" si="120"/>
        <v>2034</v>
      </c>
      <c r="E505" s="307">
        <f t="shared" si="120"/>
        <v>0</v>
      </c>
    </row>
    <row r="506" spans="1:5" s="41" customFormat="1" ht="21" customHeight="1">
      <c r="A506" s="350">
        <v>2070101</v>
      </c>
      <c r="B506" s="347" t="s">
        <v>235</v>
      </c>
      <c r="C506" s="278">
        <f t="shared" ref="C506:C520" si="121">D506+E506</f>
        <v>533</v>
      </c>
      <c r="D506" s="278">
        <v>533</v>
      </c>
      <c r="E506" s="348"/>
    </row>
    <row r="507" spans="1:5" s="41" customFormat="1" ht="21" customHeight="1">
      <c r="A507" s="350">
        <v>2070102</v>
      </c>
      <c r="B507" s="347" t="s">
        <v>236</v>
      </c>
      <c r="C507" s="278"/>
      <c r="D507" s="278"/>
      <c r="E507" s="352"/>
    </row>
    <row r="508" spans="1:5" ht="21" customHeight="1">
      <c r="A508" s="350">
        <v>2070103</v>
      </c>
      <c r="B508" s="347" t="s">
        <v>237</v>
      </c>
      <c r="C508" s="278"/>
      <c r="D508" s="278"/>
      <c r="E508" s="348"/>
    </row>
    <row r="509" spans="1:5" ht="21" customHeight="1">
      <c r="A509" s="350">
        <v>2070104</v>
      </c>
      <c r="B509" s="347" t="s">
        <v>563</v>
      </c>
      <c r="C509" s="278">
        <f t="shared" si="121"/>
        <v>185</v>
      </c>
      <c r="D509" s="278">
        <v>185</v>
      </c>
      <c r="E509" s="348"/>
    </row>
    <row r="510" spans="1:5" ht="21" customHeight="1">
      <c r="A510" s="350">
        <v>2070105</v>
      </c>
      <c r="B510" s="347" t="s">
        <v>564</v>
      </c>
      <c r="C510" s="278"/>
      <c r="D510" s="278"/>
      <c r="E510" s="348"/>
    </row>
    <row r="511" spans="1:5" ht="21" customHeight="1">
      <c r="A511" s="350">
        <v>2070106</v>
      </c>
      <c r="B511" s="347" t="s">
        <v>565</v>
      </c>
      <c r="C511" s="278"/>
      <c r="D511" s="278"/>
      <c r="E511" s="348"/>
    </row>
    <row r="512" spans="1:5" ht="21" customHeight="1">
      <c r="A512" s="350">
        <v>2070107</v>
      </c>
      <c r="B512" s="347" t="s">
        <v>566</v>
      </c>
      <c r="C512" s="278">
        <f t="shared" si="121"/>
        <v>100</v>
      </c>
      <c r="D512" s="278">
        <v>100</v>
      </c>
      <c r="E512" s="348"/>
    </row>
    <row r="513" spans="1:5" ht="21" customHeight="1">
      <c r="A513" s="350">
        <v>2070108</v>
      </c>
      <c r="B513" s="347" t="s">
        <v>567</v>
      </c>
      <c r="C513" s="278">
        <f t="shared" si="121"/>
        <v>11</v>
      </c>
      <c r="D513" s="278">
        <v>11</v>
      </c>
      <c r="E513" s="348"/>
    </row>
    <row r="514" spans="1:5" ht="21" customHeight="1">
      <c r="A514" s="350">
        <v>2070109</v>
      </c>
      <c r="B514" s="347" t="s">
        <v>568</v>
      </c>
      <c r="C514" s="278"/>
      <c r="D514" s="278"/>
      <c r="E514" s="348"/>
    </row>
    <row r="515" spans="1:5" ht="21" customHeight="1">
      <c r="A515" s="350">
        <v>2070110</v>
      </c>
      <c r="B515" s="347" t="s">
        <v>569</v>
      </c>
      <c r="C515" s="278"/>
      <c r="D515" s="278"/>
      <c r="E515" s="352"/>
    </row>
    <row r="516" spans="1:5" ht="21" customHeight="1">
      <c r="A516" s="350">
        <v>2070111</v>
      </c>
      <c r="B516" s="347" t="s">
        <v>570</v>
      </c>
      <c r="C516" s="278"/>
      <c r="D516" s="278"/>
      <c r="E516" s="348"/>
    </row>
    <row r="517" spans="1:5" ht="21" customHeight="1">
      <c r="A517" s="350">
        <v>2070112</v>
      </c>
      <c r="B517" s="347" t="s">
        <v>571</v>
      </c>
      <c r="C517" s="278">
        <f t="shared" si="121"/>
        <v>157</v>
      </c>
      <c r="D517" s="278">
        <v>157</v>
      </c>
      <c r="E517" s="348"/>
    </row>
    <row r="518" spans="1:5" ht="21" customHeight="1">
      <c r="A518" s="350">
        <v>2070113</v>
      </c>
      <c r="B518" s="347" t="s">
        <v>572</v>
      </c>
      <c r="C518" s="278">
        <f t="shared" si="121"/>
        <v>21</v>
      </c>
      <c r="D518" s="278">
        <v>21</v>
      </c>
      <c r="E518" s="348"/>
    </row>
    <row r="519" spans="1:5" ht="21" customHeight="1">
      <c r="A519" s="350">
        <v>2070114</v>
      </c>
      <c r="B519" s="347" t="s">
        <v>573</v>
      </c>
      <c r="C519" s="278">
        <f t="shared" si="121"/>
        <v>28</v>
      </c>
      <c r="D519" s="278">
        <v>28</v>
      </c>
      <c r="E519" s="352"/>
    </row>
    <row r="520" spans="1:5" ht="21" customHeight="1">
      <c r="A520" s="350">
        <v>2070199</v>
      </c>
      <c r="B520" s="347" t="s">
        <v>574</v>
      </c>
      <c r="C520" s="278">
        <f t="shared" si="121"/>
        <v>999</v>
      </c>
      <c r="D520" s="278">
        <v>999</v>
      </c>
      <c r="E520" s="352"/>
    </row>
    <row r="521" spans="1:5" ht="21" customHeight="1">
      <c r="A521" s="350">
        <v>20702</v>
      </c>
      <c r="B521" s="346" t="s">
        <v>575</v>
      </c>
      <c r="C521" s="307">
        <f t="shared" ref="C521:E521" si="122">SUM(C522:C528)</f>
        <v>340</v>
      </c>
      <c r="D521" s="307">
        <f t="shared" si="122"/>
        <v>340</v>
      </c>
      <c r="E521" s="307">
        <f t="shared" si="122"/>
        <v>0</v>
      </c>
    </row>
    <row r="522" spans="1:5" ht="21" customHeight="1">
      <c r="A522" s="350">
        <v>2070201</v>
      </c>
      <c r="B522" s="347" t="s">
        <v>235</v>
      </c>
      <c r="C522" s="278"/>
      <c r="D522" s="278"/>
      <c r="E522" s="348"/>
    </row>
    <row r="523" spans="1:5" ht="21" customHeight="1">
      <c r="A523" s="350">
        <v>2070202</v>
      </c>
      <c r="B523" s="347" t="s">
        <v>236</v>
      </c>
      <c r="C523" s="278"/>
      <c r="D523" s="278"/>
      <c r="E523" s="348"/>
    </row>
    <row r="524" spans="1:5" ht="21" customHeight="1">
      <c r="A524" s="350">
        <v>2070203</v>
      </c>
      <c r="B524" s="347" t="s">
        <v>237</v>
      </c>
      <c r="C524" s="278"/>
      <c r="D524" s="278"/>
      <c r="E524" s="348"/>
    </row>
    <row r="525" spans="1:5" ht="21" customHeight="1">
      <c r="A525" s="350">
        <v>2070204</v>
      </c>
      <c r="B525" s="347" t="s">
        <v>576</v>
      </c>
      <c r="C525" s="278">
        <f t="shared" ref="C525:C526" si="123">D525+E525</f>
        <v>86</v>
      </c>
      <c r="D525" s="278">
        <v>86</v>
      </c>
      <c r="E525" s="348"/>
    </row>
    <row r="526" spans="1:5" s="41" customFormat="1" ht="21" customHeight="1">
      <c r="A526" s="350">
        <v>2070205</v>
      </c>
      <c r="B526" s="347" t="s">
        <v>577</v>
      </c>
      <c r="C526" s="278">
        <f t="shared" si="123"/>
        <v>254</v>
      </c>
      <c r="D526" s="278">
        <v>254</v>
      </c>
      <c r="E526" s="348"/>
    </row>
    <row r="527" spans="1:5" ht="21" customHeight="1">
      <c r="A527" s="350">
        <v>2070206</v>
      </c>
      <c r="B527" s="347" t="s">
        <v>578</v>
      </c>
      <c r="C527" s="278"/>
      <c r="D527" s="278"/>
      <c r="E527" s="348"/>
    </row>
    <row r="528" spans="1:5" ht="21" customHeight="1">
      <c r="A528" s="350">
        <v>2070299</v>
      </c>
      <c r="B528" s="347" t="s">
        <v>579</v>
      </c>
      <c r="C528" s="278"/>
      <c r="D528" s="278"/>
      <c r="E528" s="348"/>
    </row>
    <row r="529" spans="1:5" ht="21" customHeight="1">
      <c r="A529" s="350">
        <v>20703</v>
      </c>
      <c r="B529" s="346" t="s">
        <v>580</v>
      </c>
      <c r="C529" s="307">
        <f t="shared" ref="C529:E529" si="124">SUM(C530:C539)</f>
        <v>30</v>
      </c>
      <c r="D529" s="307">
        <f t="shared" si="124"/>
        <v>30</v>
      </c>
      <c r="E529" s="307">
        <f t="shared" si="124"/>
        <v>0</v>
      </c>
    </row>
    <row r="530" spans="1:5" ht="21" customHeight="1">
      <c r="A530" s="350">
        <v>2070301</v>
      </c>
      <c r="B530" s="347" t="s">
        <v>235</v>
      </c>
      <c r="C530" s="278"/>
      <c r="D530" s="278"/>
      <c r="E530" s="348"/>
    </row>
    <row r="531" spans="1:5" ht="21" customHeight="1">
      <c r="A531" s="350">
        <v>2070302</v>
      </c>
      <c r="B531" s="347" t="s">
        <v>236</v>
      </c>
      <c r="C531" s="278"/>
      <c r="D531" s="278"/>
      <c r="E531" s="348"/>
    </row>
    <row r="532" spans="1:5" ht="21" customHeight="1">
      <c r="A532" s="350">
        <v>2070303</v>
      </c>
      <c r="B532" s="347" t="s">
        <v>237</v>
      </c>
      <c r="C532" s="278"/>
      <c r="D532" s="278"/>
      <c r="E532" s="348"/>
    </row>
    <row r="533" spans="1:5" ht="21" customHeight="1">
      <c r="A533" s="350">
        <v>2070304</v>
      </c>
      <c r="B533" s="347" t="s">
        <v>581</v>
      </c>
      <c r="C533" s="278"/>
      <c r="D533" s="278"/>
      <c r="E533" s="348"/>
    </row>
    <row r="534" spans="1:5" s="41" customFormat="1" ht="21" customHeight="1">
      <c r="A534" s="350">
        <v>2070305</v>
      </c>
      <c r="B534" s="347" t="s">
        <v>582</v>
      </c>
      <c r="C534" s="278"/>
      <c r="D534" s="278"/>
      <c r="E534" s="348"/>
    </row>
    <row r="535" spans="1:5" ht="21" customHeight="1">
      <c r="A535" s="350">
        <v>2070306</v>
      </c>
      <c r="B535" s="347" t="s">
        <v>583</v>
      </c>
      <c r="C535" s="278"/>
      <c r="D535" s="278"/>
      <c r="E535" s="348"/>
    </row>
    <row r="536" spans="1:5" s="41" customFormat="1" ht="21" customHeight="1">
      <c r="A536" s="350">
        <v>2070307</v>
      </c>
      <c r="B536" s="347" t="s">
        <v>584</v>
      </c>
      <c r="C536" s="278">
        <f t="shared" ref="C536" si="125">D536+E536</f>
        <v>30</v>
      </c>
      <c r="D536" s="278">
        <v>30</v>
      </c>
      <c r="E536" s="348"/>
    </row>
    <row r="537" spans="1:5" ht="21" customHeight="1">
      <c r="A537" s="350">
        <v>2070308</v>
      </c>
      <c r="B537" s="347" t="s">
        <v>585</v>
      </c>
      <c r="C537" s="278"/>
      <c r="D537" s="278"/>
      <c r="E537" s="348"/>
    </row>
    <row r="538" spans="1:5" ht="21" customHeight="1">
      <c r="A538" s="350">
        <v>2070309</v>
      </c>
      <c r="B538" s="347" t="s">
        <v>586</v>
      </c>
      <c r="C538" s="278"/>
      <c r="D538" s="278"/>
      <c r="E538" s="348"/>
    </row>
    <row r="539" spans="1:5" ht="21" customHeight="1">
      <c r="A539" s="350">
        <v>2070399</v>
      </c>
      <c r="B539" s="347" t="s">
        <v>587</v>
      </c>
      <c r="C539" s="278"/>
      <c r="D539" s="278"/>
      <c r="E539" s="352"/>
    </row>
    <row r="540" spans="1:5" ht="21" customHeight="1">
      <c r="A540" s="350">
        <v>20706</v>
      </c>
      <c r="B540" s="346" t="s">
        <v>588</v>
      </c>
      <c r="C540" s="307">
        <f t="shared" ref="C540:E540" si="126">SUM(C541:C548)</f>
        <v>0</v>
      </c>
      <c r="D540" s="307">
        <f t="shared" si="126"/>
        <v>0</v>
      </c>
      <c r="E540" s="307">
        <f t="shared" si="126"/>
        <v>0</v>
      </c>
    </row>
    <row r="541" spans="1:5" ht="21" customHeight="1">
      <c r="A541" s="350">
        <v>2070601</v>
      </c>
      <c r="B541" s="347" t="s">
        <v>235</v>
      </c>
      <c r="C541" s="278"/>
      <c r="D541" s="278"/>
      <c r="E541" s="348"/>
    </row>
    <row r="542" spans="1:5" ht="21" customHeight="1">
      <c r="A542" s="350">
        <v>2070602</v>
      </c>
      <c r="B542" s="347" t="s">
        <v>236</v>
      </c>
      <c r="C542" s="278"/>
      <c r="D542" s="278"/>
      <c r="E542" s="348"/>
    </row>
    <row r="543" spans="1:5" ht="21" customHeight="1">
      <c r="A543" s="350">
        <v>2070603</v>
      </c>
      <c r="B543" s="347" t="s">
        <v>237</v>
      </c>
      <c r="C543" s="278"/>
      <c r="D543" s="278"/>
      <c r="E543" s="348"/>
    </row>
    <row r="544" spans="1:5" ht="21" customHeight="1">
      <c r="A544" s="350">
        <v>2070604</v>
      </c>
      <c r="B544" s="347" t="s">
        <v>589</v>
      </c>
      <c r="C544" s="278"/>
      <c r="D544" s="278"/>
      <c r="E544" s="348"/>
    </row>
    <row r="545" spans="1:5" s="41" customFormat="1" ht="21" customHeight="1">
      <c r="A545" s="350">
        <v>2070605</v>
      </c>
      <c r="B545" s="347" t="s">
        <v>590</v>
      </c>
      <c r="C545" s="278"/>
      <c r="D545" s="278"/>
      <c r="E545" s="348"/>
    </row>
    <row r="546" spans="1:5" ht="21" customHeight="1">
      <c r="A546" s="350">
        <v>2070606</v>
      </c>
      <c r="B546" s="347" t="s">
        <v>591</v>
      </c>
      <c r="C546" s="278"/>
      <c r="D546" s="278"/>
      <c r="E546" s="348"/>
    </row>
    <row r="547" spans="1:5" ht="21" customHeight="1">
      <c r="A547" s="350">
        <v>2070607</v>
      </c>
      <c r="B547" s="347" t="s">
        <v>592</v>
      </c>
      <c r="C547" s="278"/>
      <c r="D547" s="278"/>
      <c r="E547" s="352"/>
    </row>
    <row r="548" spans="1:5" ht="21" customHeight="1">
      <c r="A548" s="350">
        <v>2070699</v>
      </c>
      <c r="B548" s="347" t="s">
        <v>593</v>
      </c>
      <c r="C548" s="278"/>
      <c r="D548" s="278"/>
      <c r="E548" s="348"/>
    </row>
    <row r="549" spans="1:5" s="41" customFormat="1" ht="21" customHeight="1">
      <c r="A549" s="350">
        <v>20708</v>
      </c>
      <c r="B549" s="346" t="s">
        <v>594</v>
      </c>
      <c r="C549" s="307">
        <f t="shared" ref="C549:E549" si="127">SUM(C550:C556)</f>
        <v>1460</v>
      </c>
      <c r="D549" s="307">
        <f t="shared" si="127"/>
        <v>1460</v>
      </c>
      <c r="E549" s="307">
        <f t="shared" si="127"/>
        <v>0</v>
      </c>
    </row>
    <row r="550" spans="1:5" ht="21" customHeight="1">
      <c r="A550" s="350">
        <v>2070801</v>
      </c>
      <c r="B550" s="347" t="s">
        <v>235</v>
      </c>
      <c r="C550" s="278"/>
      <c r="D550" s="278"/>
      <c r="E550" s="348"/>
    </row>
    <row r="551" spans="1:5" ht="21" customHeight="1">
      <c r="A551" s="350">
        <v>2070802</v>
      </c>
      <c r="B551" s="347" t="s">
        <v>236</v>
      </c>
      <c r="C551" s="278"/>
      <c r="D551" s="278"/>
      <c r="E551" s="348"/>
    </row>
    <row r="552" spans="1:5" ht="21" customHeight="1">
      <c r="A552" s="350">
        <v>2070803</v>
      </c>
      <c r="B552" s="347" t="s">
        <v>237</v>
      </c>
      <c r="C552" s="278"/>
      <c r="D552" s="278"/>
      <c r="E552" s="348"/>
    </row>
    <row r="553" spans="1:5" ht="21" customHeight="1">
      <c r="A553" s="350">
        <v>2070806</v>
      </c>
      <c r="B553" s="347" t="s">
        <v>595</v>
      </c>
      <c r="C553" s="278"/>
      <c r="D553" s="278"/>
      <c r="E553" s="348"/>
    </row>
    <row r="554" spans="1:5" ht="21" customHeight="1">
      <c r="A554" s="350">
        <v>2070807</v>
      </c>
      <c r="B554" s="347" t="s">
        <v>596</v>
      </c>
      <c r="C554" s="278"/>
      <c r="D554" s="278"/>
      <c r="E554" s="348"/>
    </row>
    <row r="555" spans="1:5" ht="21" customHeight="1">
      <c r="A555" s="350">
        <v>2070808</v>
      </c>
      <c r="B555" s="347" t="s">
        <v>597</v>
      </c>
      <c r="C555" s="278">
        <f t="shared" ref="C555:C556" si="128">D555+E555</f>
        <v>670</v>
      </c>
      <c r="D555" s="278">
        <v>670</v>
      </c>
      <c r="E555" s="348"/>
    </row>
    <row r="556" spans="1:5" ht="21" customHeight="1">
      <c r="A556" s="350">
        <v>2070899</v>
      </c>
      <c r="B556" s="347" t="s">
        <v>598</v>
      </c>
      <c r="C556" s="278">
        <f t="shared" si="128"/>
        <v>790</v>
      </c>
      <c r="D556" s="278">
        <v>790</v>
      </c>
      <c r="E556" s="348"/>
    </row>
    <row r="557" spans="1:5" ht="21" customHeight="1">
      <c r="A557" s="350">
        <v>20799</v>
      </c>
      <c r="B557" s="346" t="s">
        <v>599</v>
      </c>
      <c r="C557" s="307">
        <f t="shared" ref="C557:E557" si="129">SUM(C558:C560)</f>
        <v>16</v>
      </c>
      <c r="D557" s="307">
        <f t="shared" si="129"/>
        <v>16</v>
      </c>
      <c r="E557" s="307">
        <f t="shared" si="129"/>
        <v>0</v>
      </c>
    </row>
    <row r="558" spans="1:5" ht="21" customHeight="1">
      <c r="A558" s="350">
        <v>2079902</v>
      </c>
      <c r="B558" s="347" t="s">
        <v>600</v>
      </c>
      <c r="C558" s="278">
        <f t="shared" ref="C558" si="130">D558+E558</f>
        <v>16</v>
      </c>
      <c r="D558" s="278">
        <v>16</v>
      </c>
      <c r="E558" s="352"/>
    </row>
    <row r="559" spans="1:5" s="41" customFormat="1" ht="21" customHeight="1">
      <c r="A559" s="350">
        <v>2079903</v>
      </c>
      <c r="B559" s="347" t="s">
        <v>601</v>
      </c>
      <c r="C559" s="278"/>
      <c r="D559" s="278"/>
      <c r="E559" s="348"/>
    </row>
    <row r="560" spans="1:5" ht="21" customHeight="1">
      <c r="A560" s="350">
        <v>2079999</v>
      </c>
      <c r="B560" s="347" t="s">
        <v>602</v>
      </c>
      <c r="C560" s="278"/>
      <c r="D560" s="278"/>
      <c r="E560" s="348"/>
    </row>
    <row r="561" spans="1:5" ht="21" customHeight="1">
      <c r="A561" s="350">
        <v>208</v>
      </c>
      <c r="B561" s="346" t="s">
        <v>160</v>
      </c>
      <c r="C561" s="307">
        <f t="shared" ref="C561:E561" si="131">C562+C581+C589+C591+C600+C604+C614+C623+C630+C638+C647+C653+C656+C659+C662+C665+C668+C672+C676+C685+C688</f>
        <v>61241</v>
      </c>
      <c r="D561" s="307">
        <f t="shared" si="131"/>
        <v>61241</v>
      </c>
      <c r="E561" s="307">
        <f t="shared" si="131"/>
        <v>0</v>
      </c>
    </row>
    <row r="562" spans="1:5" ht="21" customHeight="1">
      <c r="A562" s="350">
        <v>20801</v>
      </c>
      <c r="B562" s="346" t="s">
        <v>603</v>
      </c>
      <c r="C562" s="307">
        <f t="shared" ref="C562:E562" si="132">SUM(C563:C580)</f>
        <v>2339</v>
      </c>
      <c r="D562" s="307">
        <f t="shared" si="132"/>
        <v>2339</v>
      </c>
      <c r="E562" s="307">
        <f t="shared" si="132"/>
        <v>0</v>
      </c>
    </row>
    <row r="563" spans="1:5" ht="21" customHeight="1">
      <c r="A563" s="350">
        <v>2080101</v>
      </c>
      <c r="B563" s="347" t="s">
        <v>235</v>
      </c>
      <c r="C563" s="278">
        <f t="shared" ref="C563:C580" si="133">D563+E563</f>
        <v>847</v>
      </c>
      <c r="D563" s="278">
        <v>847</v>
      </c>
      <c r="E563" s="348"/>
    </row>
    <row r="564" spans="1:5" ht="21" customHeight="1">
      <c r="A564" s="350">
        <v>2080102</v>
      </c>
      <c r="B564" s="347" t="s">
        <v>236</v>
      </c>
      <c r="C564" s="278">
        <f t="shared" si="133"/>
        <v>12</v>
      </c>
      <c r="D564" s="278">
        <v>12</v>
      </c>
      <c r="E564" s="348"/>
    </row>
    <row r="565" spans="1:5" ht="21" customHeight="1">
      <c r="A565" s="350">
        <v>2080103</v>
      </c>
      <c r="B565" s="347" t="s">
        <v>237</v>
      </c>
      <c r="C565" s="278"/>
      <c r="D565" s="278"/>
      <c r="E565" s="348"/>
    </row>
    <row r="566" spans="1:5" ht="21" customHeight="1">
      <c r="A566" s="350">
        <v>2080104</v>
      </c>
      <c r="B566" s="347" t="s">
        <v>604</v>
      </c>
      <c r="C566" s="278"/>
      <c r="D566" s="278"/>
      <c r="E566" s="348"/>
    </row>
    <row r="567" spans="1:5" s="41" customFormat="1" ht="21" customHeight="1">
      <c r="A567" s="350">
        <v>2080105</v>
      </c>
      <c r="B567" s="347" t="s">
        <v>605</v>
      </c>
      <c r="C567" s="278">
        <f t="shared" si="133"/>
        <v>3</v>
      </c>
      <c r="D567" s="278">
        <v>3</v>
      </c>
      <c r="E567" s="348"/>
    </row>
    <row r="568" spans="1:5" ht="21" customHeight="1">
      <c r="A568" s="350">
        <v>2080106</v>
      </c>
      <c r="B568" s="347" t="s">
        <v>606</v>
      </c>
      <c r="C568" s="278"/>
      <c r="D568" s="278"/>
      <c r="E568" s="348"/>
    </row>
    <row r="569" spans="1:5" ht="21" customHeight="1">
      <c r="A569" s="350">
        <v>2080107</v>
      </c>
      <c r="B569" s="347" t="s">
        <v>607</v>
      </c>
      <c r="C569" s="278">
        <f t="shared" si="133"/>
        <v>5</v>
      </c>
      <c r="D569" s="278">
        <v>5</v>
      </c>
      <c r="E569" s="348"/>
    </row>
    <row r="570" spans="1:5" ht="21" customHeight="1">
      <c r="A570" s="350">
        <v>2080108</v>
      </c>
      <c r="B570" s="347" t="s">
        <v>276</v>
      </c>
      <c r="C570" s="278">
        <f t="shared" si="133"/>
        <v>3</v>
      </c>
      <c r="D570" s="278">
        <v>3</v>
      </c>
      <c r="E570" s="348"/>
    </row>
    <row r="571" spans="1:5" ht="21" customHeight="1">
      <c r="A571" s="350">
        <v>2080109</v>
      </c>
      <c r="B571" s="347" t="s">
        <v>608</v>
      </c>
      <c r="C571" s="278">
        <f t="shared" si="133"/>
        <v>1044</v>
      </c>
      <c r="D571" s="278">
        <v>1044</v>
      </c>
      <c r="E571" s="348"/>
    </row>
    <row r="572" spans="1:5" ht="21" customHeight="1">
      <c r="A572" s="350">
        <v>2080110</v>
      </c>
      <c r="B572" s="347" t="s">
        <v>609</v>
      </c>
      <c r="C572" s="278"/>
      <c r="D572" s="278"/>
      <c r="E572" s="352"/>
    </row>
    <row r="573" spans="1:5" ht="21" customHeight="1">
      <c r="A573" s="350">
        <v>2080111</v>
      </c>
      <c r="B573" s="347" t="s">
        <v>610</v>
      </c>
      <c r="C573" s="278"/>
      <c r="D573" s="278"/>
      <c r="E573" s="348"/>
    </row>
    <row r="574" spans="1:5" s="41" customFormat="1" ht="21" customHeight="1">
      <c r="A574" s="350">
        <v>2080112</v>
      </c>
      <c r="B574" s="347" t="s">
        <v>611</v>
      </c>
      <c r="C574" s="278"/>
      <c r="D574" s="278"/>
      <c r="E574" s="348"/>
    </row>
    <row r="575" spans="1:5" ht="21" customHeight="1">
      <c r="A575" s="350">
        <v>2080113</v>
      </c>
      <c r="B575" s="347" t="s">
        <v>612</v>
      </c>
      <c r="C575" s="278"/>
      <c r="D575" s="278"/>
      <c r="E575" s="348"/>
    </row>
    <row r="576" spans="1:5" ht="21" customHeight="1">
      <c r="A576" s="350">
        <v>2080114</v>
      </c>
      <c r="B576" s="347" t="s">
        <v>613</v>
      </c>
      <c r="C576" s="278"/>
      <c r="D576" s="278"/>
      <c r="E576" s="348"/>
    </row>
    <row r="577" spans="1:5" ht="21" customHeight="1">
      <c r="A577" s="350">
        <v>2080115</v>
      </c>
      <c r="B577" s="347" t="s">
        <v>614</v>
      </c>
      <c r="C577" s="278"/>
      <c r="D577" s="278"/>
      <c r="E577" s="348"/>
    </row>
    <row r="578" spans="1:5" ht="21" customHeight="1">
      <c r="A578" s="350">
        <v>2080116</v>
      </c>
      <c r="B578" s="347" t="s">
        <v>615</v>
      </c>
      <c r="C578" s="278"/>
      <c r="D578" s="278"/>
      <c r="E578" s="348"/>
    </row>
    <row r="579" spans="1:5" ht="21" customHeight="1">
      <c r="A579" s="350">
        <v>2080150</v>
      </c>
      <c r="B579" s="347" t="s">
        <v>244</v>
      </c>
      <c r="C579" s="278">
        <f t="shared" si="133"/>
        <v>165</v>
      </c>
      <c r="D579" s="278">
        <v>165</v>
      </c>
      <c r="E579" s="348"/>
    </row>
    <row r="580" spans="1:5" ht="21" customHeight="1">
      <c r="A580" s="350">
        <v>2080199</v>
      </c>
      <c r="B580" s="347" t="s">
        <v>616</v>
      </c>
      <c r="C580" s="278">
        <f t="shared" si="133"/>
        <v>260</v>
      </c>
      <c r="D580" s="278">
        <v>260</v>
      </c>
      <c r="E580" s="352"/>
    </row>
    <row r="581" spans="1:5" ht="21" customHeight="1">
      <c r="A581" s="350">
        <v>20802</v>
      </c>
      <c r="B581" s="346" t="s">
        <v>617</v>
      </c>
      <c r="C581" s="307">
        <f t="shared" ref="C581:E581" si="134">SUM(C582:C588)</f>
        <v>1235</v>
      </c>
      <c r="D581" s="307">
        <f t="shared" si="134"/>
        <v>1235</v>
      </c>
      <c r="E581" s="307">
        <f t="shared" si="134"/>
        <v>0</v>
      </c>
    </row>
    <row r="582" spans="1:5" s="41" customFormat="1" ht="21" customHeight="1">
      <c r="A582" s="350">
        <v>2080201</v>
      </c>
      <c r="B582" s="347" t="s">
        <v>235</v>
      </c>
      <c r="C582" s="278">
        <f t="shared" ref="C582:C588" si="135">D582+E582</f>
        <v>739</v>
      </c>
      <c r="D582" s="278">
        <v>739</v>
      </c>
      <c r="E582" s="348"/>
    </row>
    <row r="583" spans="1:5" ht="21" customHeight="1">
      <c r="A583" s="350">
        <v>2080202</v>
      </c>
      <c r="B583" s="347" t="s">
        <v>236</v>
      </c>
      <c r="C583" s="278"/>
      <c r="D583" s="278"/>
      <c r="E583" s="348"/>
    </row>
    <row r="584" spans="1:5" ht="21" customHeight="1">
      <c r="A584" s="350">
        <v>2080203</v>
      </c>
      <c r="B584" s="347" t="s">
        <v>237</v>
      </c>
      <c r="C584" s="278"/>
      <c r="D584" s="278"/>
      <c r="E584" s="348"/>
    </row>
    <row r="585" spans="1:5" ht="21" customHeight="1">
      <c r="A585" s="350">
        <v>2080206</v>
      </c>
      <c r="B585" s="347" t="s">
        <v>618</v>
      </c>
      <c r="C585" s="278">
        <f t="shared" si="135"/>
        <v>9</v>
      </c>
      <c r="D585" s="278">
        <v>9</v>
      </c>
      <c r="E585" s="348"/>
    </row>
    <row r="586" spans="1:5" ht="21" customHeight="1">
      <c r="A586" s="350">
        <v>2080207</v>
      </c>
      <c r="B586" s="347" t="s">
        <v>619</v>
      </c>
      <c r="C586" s="278"/>
      <c r="D586" s="278"/>
      <c r="E586" s="348"/>
    </row>
    <row r="587" spans="1:5" ht="21" customHeight="1">
      <c r="A587" s="350">
        <v>2080208</v>
      </c>
      <c r="B587" s="347" t="s">
        <v>620</v>
      </c>
      <c r="C587" s="278">
        <f t="shared" si="135"/>
        <v>147</v>
      </c>
      <c r="D587" s="278">
        <v>147</v>
      </c>
      <c r="E587" s="352"/>
    </row>
    <row r="588" spans="1:5" ht="21" customHeight="1">
      <c r="A588" s="350">
        <v>2080299</v>
      </c>
      <c r="B588" s="347" t="s">
        <v>621</v>
      </c>
      <c r="C588" s="278">
        <f t="shared" si="135"/>
        <v>340</v>
      </c>
      <c r="D588" s="278">
        <v>340</v>
      </c>
      <c r="E588" s="348"/>
    </row>
    <row r="589" spans="1:5" ht="21" customHeight="1">
      <c r="A589" s="350">
        <v>20804</v>
      </c>
      <c r="B589" s="346" t="s">
        <v>622</v>
      </c>
      <c r="C589" s="307">
        <f t="shared" ref="C589:E589" si="136">SUM(C590)</f>
        <v>0</v>
      </c>
      <c r="D589" s="307">
        <f t="shared" si="136"/>
        <v>0</v>
      </c>
      <c r="E589" s="307">
        <f t="shared" si="136"/>
        <v>0</v>
      </c>
    </row>
    <row r="590" spans="1:5" ht="21" customHeight="1">
      <c r="A590" s="350">
        <v>2080402</v>
      </c>
      <c r="B590" s="347" t="s">
        <v>623</v>
      </c>
      <c r="C590" s="278"/>
      <c r="D590" s="278"/>
      <c r="E590" s="348"/>
    </row>
    <row r="591" spans="1:5" s="41" customFormat="1" ht="21" customHeight="1">
      <c r="A591" s="350">
        <v>20805</v>
      </c>
      <c r="B591" s="346" t="s">
        <v>624</v>
      </c>
      <c r="C591" s="307">
        <f t="shared" ref="C591:E591" si="137">SUM(C592:C599)</f>
        <v>27010</v>
      </c>
      <c r="D591" s="307">
        <f t="shared" si="137"/>
        <v>27010</v>
      </c>
      <c r="E591" s="307">
        <f t="shared" si="137"/>
        <v>0</v>
      </c>
    </row>
    <row r="592" spans="1:5" ht="21" customHeight="1">
      <c r="A592" s="350">
        <v>2080501</v>
      </c>
      <c r="B592" s="347" t="s">
        <v>625</v>
      </c>
      <c r="C592" s="278">
        <f t="shared" ref="C592:C599" si="138">D592+E592</f>
        <v>1558</v>
      </c>
      <c r="D592" s="278">
        <v>1558</v>
      </c>
      <c r="E592" s="348"/>
    </row>
    <row r="593" spans="1:5" ht="21" customHeight="1">
      <c r="A593" s="350">
        <v>2080502</v>
      </c>
      <c r="B593" s="347" t="s">
        <v>626</v>
      </c>
      <c r="C593" s="278">
        <f t="shared" si="138"/>
        <v>4425</v>
      </c>
      <c r="D593" s="278">
        <v>4425</v>
      </c>
      <c r="E593" s="348"/>
    </row>
    <row r="594" spans="1:5" ht="21" customHeight="1">
      <c r="A594" s="350">
        <v>2080503</v>
      </c>
      <c r="B594" s="347" t="s">
        <v>627</v>
      </c>
      <c r="C594" s="278"/>
      <c r="D594" s="278"/>
      <c r="E594" s="348"/>
    </row>
    <row r="595" spans="1:5" ht="21" customHeight="1">
      <c r="A595" s="350">
        <v>2080505</v>
      </c>
      <c r="B595" s="347" t="s">
        <v>628</v>
      </c>
      <c r="C595" s="278">
        <f t="shared" si="138"/>
        <v>19155</v>
      </c>
      <c r="D595" s="278">
        <v>19155</v>
      </c>
      <c r="E595" s="352"/>
    </row>
    <row r="596" spans="1:5" s="41" customFormat="1" ht="21" customHeight="1">
      <c r="A596" s="350">
        <v>2080506</v>
      </c>
      <c r="B596" s="347" t="s">
        <v>629</v>
      </c>
      <c r="C596" s="278">
        <f t="shared" si="138"/>
        <v>1299</v>
      </c>
      <c r="D596" s="278">
        <v>1299</v>
      </c>
      <c r="E596" s="348"/>
    </row>
    <row r="597" spans="1:5" ht="21" customHeight="1">
      <c r="A597" s="350">
        <v>2080507</v>
      </c>
      <c r="B597" s="347" t="s">
        <v>630</v>
      </c>
      <c r="C597" s="278"/>
      <c r="D597" s="278"/>
      <c r="E597" s="348"/>
    </row>
    <row r="598" spans="1:5" ht="21" customHeight="1">
      <c r="A598" s="350">
        <v>2080508</v>
      </c>
      <c r="B598" s="347" t="s">
        <v>631</v>
      </c>
      <c r="C598" s="278">
        <f t="shared" si="138"/>
        <v>100</v>
      </c>
      <c r="D598" s="278">
        <v>100</v>
      </c>
      <c r="E598" s="348"/>
    </row>
    <row r="599" spans="1:5" s="41" customFormat="1" ht="21" customHeight="1">
      <c r="A599" s="350">
        <v>2080599</v>
      </c>
      <c r="B599" s="347" t="s">
        <v>632</v>
      </c>
      <c r="C599" s="278">
        <f t="shared" si="138"/>
        <v>473</v>
      </c>
      <c r="D599" s="278">
        <v>473</v>
      </c>
      <c r="E599" s="348"/>
    </row>
    <row r="600" spans="1:5" ht="21" customHeight="1">
      <c r="A600" s="350">
        <v>20806</v>
      </c>
      <c r="B600" s="346" t="s">
        <v>633</v>
      </c>
      <c r="C600" s="307">
        <f t="shared" ref="C600:E600" si="139">SUM(C601:C603)</f>
        <v>0</v>
      </c>
      <c r="D600" s="307">
        <f t="shared" si="139"/>
        <v>0</v>
      </c>
      <c r="E600" s="307">
        <f t="shared" si="139"/>
        <v>0</v>
      </c>
    </row>
    <row r="601" spans="1:5" ht="21" customHeight="1">
      <c r="A601" s="350">
        <v>2080601</v>
      </c>
      <c r="B601" s="347" t="s">
        <v>634</v>
      </c>
      <c r="C601" s="278"/>
      <c r="D601" s="278"/>
      <c r="E601" s="348"/>
    </row>
    <row r="602" spans="1:5" s="41" customFormat="1" ht="21" customHeight="1">
      <c r="A602" s="350">
        <v>2080602</v>
      </c>
      <c r="B602" s="347" t="s">
        <v>635</v>
      </c>
      <c r="C602" s="278"/>
      <c r="D602" s="278"/>
      <c r="E602" s="348"/>
    </row>
    <row r="603" spans="1:5" ht="21" customHeight="1">
      <c r="A603" s="350">
        <v>2080699</v>
      </c>
      <c r="B603" s="347" t="s">
        <v>636</v>
      </c>
      <c r="C603" s="278"/>
      <c r="D603" s="278"/>
      <c r="E603" s="348"/>
    </row>
    <row r="604" spans="1:5" ht="21" customHeight="1">
      <c r="A604" s="350">
        <v>20807</v>
      </c>
      <c r="B604" s="346" t="s">
        <v>637</v>
      </c>
      <c r="C604" s="307">
        <f t="shared" ref="C604:E604" si="140">SUM(C605:C613)</f>
        <v>2778</v>
      </c>
      <c r="D604" s="307">
        <f t="shared" si="140"/>
        <v>2778</v>
      </c>
      <c r="E604" s="307">
        <f t="shared" si="140"/>
        <v>0</v>
      </c>
    </row>
    <row r="605" spans="1:5" s="41" customFormat="1" ht="21" customHeight="1">
      <c r="A605" s="350">
        <v>2080701</v>
      </c>
      <c r="B605" s="347" t="s">
        <v>638</v>
      </c>
      <c r="C605" s="278"/>
      <c r="D605" s="278"/>
      <c r="E605" s="348"/>
    </row>
    <row r="606" spans="1:5" ht="21" customHeight="1">
      <c r="A606" s="350">
        <v>2080702</v>
      </c>
      <c r="B606" s="347" t="s">
        <v>639</v>
      </c>
      <c r="C606" s="278"/>
      <c r="D606" s="278"/>
      <c r="E606" s="348"/>
    </row>
    <row r="607" spans="1:5" ht="21" customHeight="1">
      <c r="A607" s="350">
        <v>2080704</v>
      </c>
      <c r="B607" s="347" t="s">
        <v>640</v>
      </c>
      <c r="C607" s="278"/>
      <c r="D607" s="278"/>
      <c r="E607" s="348"/>
    </row>
    <row r="608" spans="1:5" s="41" customFormat="1" ht="21" customHeight="1">
      <c r="A608" s="350">
        <v>2080705</v>
      </c>
      <c r="B608" s="347" t="s">
        <v>641</v>
      </c>
      <c r="C608" s="278"/>
      <c r="D608" s="278"/>
      <c r="E608" s="348"/>
    </row>
    <row r="609" spans="1:5" ht="21" customHeight="1">
      <c r="A609" s="350">
        <v>2080709</v>
      </c>
      <c r="B609" s="347" t="s">
        <v>642</v>
      </c>
      <c r="C609" s="278"/>
      <c r="D609" s="278"/>
      <c r="E609" s="352"/>
    </row>
    <row r="610" spans="1:5" ht="21" customHeight="1">
      <c r="A610" s="350">
        <v>2080711</v>
      </c>
      <c r="B610" s="347" t="s">
        <v>643</v>
      </c>
      <c r="C610" s="278"/>
      <c r="D610" s="278"/>
      <c r="E610" s="348"/>
    </row>
    <row r="611" spans="1:5" s="41" customFormat="1" ht="21" customHeight="1">
      <c r="A611" s="350">
        <v>2080712</v>
      </c>
      <c r="B611" s="347" t="s">
        <v>644</v>
      </c>
      <c r="C611" s="278"/>
      <c r="D611" s="278"/>
      <c r="E611" s="348"/>
    </row>
    <row r="612" spans="1:5" ht="21" customHeight="1">
      <c r="A612" s="350">
        <v>2080713</v>
      </c>
      <c r="B612" s="347" t="s">
        <v>645</v>
      </c>
      <c r="C612" s="278"/>
      <c r="D612" s="278"/>
      <c r="E612" s="352"/>
    </row>
    <row r="613" spans="1:5" ht="21" customHeight="1">
      <c r="A613" s="350">
        <v>2080799</v>
      </c>
      <c r="B613" s="347" t="s">
        <v>646</v>
      </c>
      <c r="C613" s="278">
        <f t="shared" ref="C613" si="141">D613+E613</f>
        <v>2778</v>
      </c>
      <c r="D613" s="278">
        <v>2778</v>
      </c>
      <c r="E613" s="348"/>
    </row>
    <row r="614" spans="1:5" ht="21" customHeight="1">
      <c r="A614" s="350">
        <v>20808</v>
      </c>
      <c r="B614" s="346" t="s">
        <v>647</v>
      </c>
      <c r="C614" s="307">
        <f t="shared" ref="C614:E614" si="142">SUM(C615:C622)</f>
        <v>4447</v>
      </c>
      <c r="D614" s="307">
        <f t="shared" si="142"/>
        <v>4447</v>
      </c>
      <c r="E614" s="307">
        <f t="shared" si="142"/>
        <v>0</v>
      </c>
    </row>
    <row r="615" spans="1:5" s="41" customFormat="1" ht="21" customHeight="1">
      <c r="A615" s="350">
        <v>2080801</v>
      </c>
      <c r="B615" s="347" t="s">
        <v>648</v>
      </c>
      <c r="C615" s="278">
        <f t="shared" ref="C615:C622" si="143">D615+E615</f>
        <v>743</v>
      </c>
      <c r="D615" s="278">
        <v>743</v>
      </c>
      <c r="E615" s="352"/>
    </row>
    <row r="616" spans="1:5" ht="21" customHeight="1">
      <c r="A616" s="350">
        <v>2080802</v>
      </c>
      <c r="B616" s="347" t="s">
        <v>649</v>
      </c>
      <c r="C616" s="278"/>
      <c r="D616" s="278"/>
      <c r="E616" s="348"/>
    </row>
    <row r="617" spans="1:5" ht="21" customHeight="1">
      <c r="A617" s="350">
        <v>2080803</v>
      </c>
      <c r="B617" s="347" t="s">
        <v>650</v>
      </c>
      <c r="C617" s="278"/>
      <c r="D617" s="278"/>
      <c r="E617" s="348"/>
    </row>
    <row r="618" spans="1:5" ht="21" customHeight="1">
      <c r="A618" s="350">
        <v>2080805</v>
      </c>
      <c r="B618" s="347" t="s">
        <v>651</v>
      </c>
      <c r="C618" s="278">
        <f t="shared" si="143"/>
        <v>800</v>
      </c>
      <c r="D618" s="278">
        <v>800</v>
      </c>
      <c r="E618" s="352"/>
    </row>
    <row r="619" spans="1:5" s="41" customFormat="1" ht="21" customHeight="1">
      <c r="A619" s="350">
        <v>2080806</v>
      </c>
      <c r="B619" s="347" t="s">
        <v>652</v>
      </c>
      <c r="C619" s="278"/>
      <c r="D619" s="278"/>
      <c r="E619" s="348"/>
    </row>
    <row r="620" spans="1:5" ht="21" customHeight="1">
      <c r="A620" s="350">
        <v>2080807</v>
      </c>
      <c r="B620" s="347" t="s">
        <v>653</v>
      </c>
      <c r="C620" s="278"/>
      <c r="D620" s="278"/>
      <c r="E620" s="348"/>
    </row>
    <row r="621" spans="1:5" ht="21" customHeight="1">
      <c r="A621" s="350">
        <v>2080808</v>
      </c>
      <c r="B621" s="347" t="s">
        <v>654</v>
      </c>
      <c r="C621" s="278"/>
      <c r="D621" s="278"/>
      <c r="E621" s="352"/>
    </row>
    <row r="622" spans="1:5" ht="21" customHeight="1">
      <c r="A622" s="350">
        <v>2080899</v>
      </c>
      <c r="B622" s="347" t="s">
        <v>655</v>
      </c>
      <c r="C622" s="278">
        <f t="shared" si="143"/>
        <v>2904</v>
      </c>
      <c r="D622" s="278">
        <v>2904</v>
      </c>
      <c r="E622" s="348"/>
    </row>
    <row r="623" spans="1:5" ht="21" customHeight="1">
      <c r="A623" s="350">
        <v>20809</v>
      </c>
      <c r="B623" s="346" t="s">
        <v>656</v>
      </c>
      <c r="C623" s="307">
        <f t="shared" ref="C623:E623" si="144">SUM(C624:C629)</f>
        <v>636</v>
      </c>
      <c r="D623" s="307">
        <f t="shared" si="144"/>
        <v>636</v>
      </c>
      <c r="E623" s="307">
        <f t="shared" si="144"/>
        <v>0</v>
      </c>
    </row>
    <row r="624" spans="1:5" ht="21" customHeight="1">
      <c r="A624" s="350">
        <v>2080901</v>
      </c>
      <c r="B624" s="347" t="s">
        <v>657</v>
      </c>
      <c r="C624" s="278">
        <f t="shared" ref="C624:C629" si="145">D624+E624</f>
        <v>475</v>
      </c>
      <c r="D624" s="278">
        <v>475</v>
      </c>
      <c r="E624" s="352"/>
    </row>
    <row r="625" spans="1:5" ht="21" customHeight="1">
      <c r="A625" s="350">
        <v>2080902</v>
      </c>
      <c r="B625" s="347" t="s">
        <v>658</v>
      </c>
      <c r="C625" s="278"/>
      <c r="D625" s="278"/>
      <c r="E625" s="348"/>
    </row>
    <row r="626" spans="1:5" ht="21" customHeight="1">
      <c r="A626" s="350">
        <v>2080903</v>
      </c>
      <c r="B626" s="347" t="s">
        <v>659</v>
      </c>
      <c r="C626" s="278">
        <f t="shared" si="145"/>
        <v>8</v>
      </c>
      <c r="D626" s="278">
        <v>8</v>
      </c>
      <c r="E626" s="348"/>
    </row>
    <row r="627" spans="1:5" s="41" customFormat="1" ht="21" customHeight="1">
      <c r="A627" s="350">
        <v>2080904</v>
      </c>
      <c r="B627" s="347" t="s">
        <v>660</v>
      </c>
      <c r="C627" s="278"/>
      <c r="D627" s="278"/>
      <c r="E627" s="348"/>
    </row>
    <row r="628" spans="1:5" ht="21" customHeight="1">
      <c r="A628" s="350">
        <v>2080905</v>
      </c>
      <c r="B628" s="347" t="s">
        <v>661</v>
      </c>
      <c r="C628" s="278">
        <f t="shared" si="145"/>
        <v>60</v>
      </c>
      <c r="D628" s="278">
        <v>60</v>
      </c>
      <c r="E628" s="352"/>
    </row>
    <row r="629" spans="1:5" ht="21" customHeight="1">
      <c r="A629" s="350">
        <v>2080999</v>
      </c>
      <c r="B629" s="347" t="s">
        <v>662</v>
      </c>
      <c r="C629" s="278">
        <f t="shared" si="145"/>
        <v>93</v>
      </c>
      <c r="D629" s="278">
        <v>93</v>
      </c>
      <c r="E629" s="348"/>
    </row>
    <row r="630" spans="1:5" s="41" customFormat="1" ht="21" customHeight="1">
      <c r="A630" s="350">
        <v>20810</v>
      </c>
      <c r="B630" s="346" t="s">
        <v>663</v>
      </c>
      <c r="C630" s="307">
        <f t="shared" ref="C630:E630" si="146">SUM(C631:C637)</f>
        <v>2591</v>
      </c>
      <c r="D630" s="307">
        <f t="shared" si="146"/>
        <v>2591</v>
      </c>
      <c r="E630" s="307">
        <f t="shared" si="146"/>
        <v>0</v>
      </c>
    </row>
    <row r="631" spans="1:5" ht="21" customHeight="1">
      <c r="A631" s="350">
        <v>2081001</v>
      </c>
      <c r="B631" s="347" t="s">
        <v>664</v>
      </c>
      <c r="C631" s="278">
        <f t="shared" ref="C631:C637" si="147">D631+E631</f>
        <v>390</v>
      </c>
      <c r="D631" s="278">
        <v>390</v>
      </c>
      <c r="E631" s="348"/>
    </row>
    <row r="632" spans="1:5" s="41" customFormat="1" ht="21" customHeight="1">
      <c r="A632" s="350">
        <v>2081002</v>
      </c>
      <c r="B632" s="347" t="s">
        <v>665</v>
      </c>
      <c r="C632" s="278">
        <f t="shared" si="147"/>
        <v>1159</v>
      </c>
      <c r="D632" s="278">
        <v>1159</v>
      </c>
      <c r="E632" s="352"/>
    </row>
    <row r="633" spans="1:5" s="41" customFormat="1" ht="21" customHeight="1">
      <c r="A633" s="350">
        <v>2081003</v>
      </c>
      <c r="B633" s="347" t="s">
        <v>666</v>
      </c>
      <c r="C633" s="278"/>
      <c r="D633" s="278"/>
      <c r="E633" s="348"/>
    </row>
    <row r="634" spans="1:5" ht="21" customHeight="1">
      <c r="A634" s="350">
        <v>2081004</v>
      </c>
      <c r="B634" s="347" t="s">
        <v>667</v>
      </c>
      <c r="C634" s="278">
        <f t="shared" si="147"/>
        <v>39</v>
      </c>
      <c r="D634" s="278">
        <v>39</v>
      </c>
      <c r="E634" s="348"/>
    </row>
    <row r="635" spans="1:5" ht="21" customHeight="1">
      <c r="A635" s="350">
        <v>2081005</v>
      </c>
      <c r="B635" s="347" t="s">
        <v>668</v>
      </c>
      <c r="C635" s="278">
        <f t="shared" si="147"/>
        <v>19</v>
      </c>
      <c r="D635" s="278">
        <v>19</v>
      </c>
      <c r="E635" s="348"/>
    </row>
    <row r="636" spans="1:5" ht="21" customHeight="1">
      <c r="A636" s="350">
        <v>2081006</v>
      </c>
      <c r="B636" s="347" t="s">
        <v>669</v>
      </c>
      <c r="C636" s="278">
        <f t="shared" si="147"/>
        <v>774</v>
      </c>
      <c r="D636" s="278">
        <v>774</v>
      </c>
      <c r="E636" s="348"/>
    </row>
    <row r="637" spans="1:5" ht="21" customHeight="1">
      <c r="A637" s="350">
        <v>2081099</v>
      </c>
      <c r="B637" s="347" t="s">
        <v>670</v>
      </c>
      <c r="C637" s="278">
        <f t="shared" si="147"/>
        <v>210</v>
      </c>
      <c r="D637" s="278">
        <v>210</v>
      </c>
      <c r="E637" s="348"/>
    </row>
    <row r="638" spans="1:5" ht="21" customHeight="1">
      <c r="A638" s="350">
        <v>20811</v>
      </c>
      <c r="B638" s="346" t="s">
        <v>671</v>
      </c>
      <c r="C638" s="307">
        <f t="shared" ref="C638:E638" si="148">SUM(C639:C646)</f>
        <v>2435</v>
      </c>
      <c r="D638" s="307">
        <f t="shared" si="148"/>
        <v>2435</v>
      </c>
      <c r="E638" s="307">
        <f t="shared" si="148"/>
        <v>0</v>
      </c>
    </row>
    <row r="639" spans="1:5" s="41" customFormat="1" ht="21" customHeight="1">
      <c r="A639" s="350">
        <v>2081101</v>
      </c>
      <c r="B639" s="347" t="s">
        <v>235</v>
      </c>
      <c r="C639" s="278">
        <f t="shared" ref="C639:C646" si="149">D639+E639</f>
        <v>215</v>
      </c>
      <c r="D639" s="278">
        <v>215</v>
      </c>
      <c r="E639" s="348"/>
    </row>
    <row r="640" spans="1:5" ht="21" customHeight="1">
      <c r="A640" s="350">
        <v>2081102</v>
      </c>
      <c r="B640" s="347" t="s">
        <v>236</v>
      </c>
      <c r="C640" s="278">
        <f t="shared" si="149"/>
        <v>2</v>
      </c>
      <c r="D640" s="278">
        <v>2</v>
      </c>
      <c r="E640" s="352"/>
    </row>
    <row r="641" spans="1:5" ht="21" customHeight="1">
      <c r="A641" s="350">
        <v>2081103</v>
      </c>
      <c r="B641" s="347" t="s">
        <v>237</v>
      </c>
      <c r="C641" s="278"/>
      <c r="D641" s="278"/>
      <c r="E641" s="348"/>
    </row>
    <row r="642" spans="1:5" ht="21" customHeight="1">
      <c r="A642" s="350">
        <v>2081104</v>
      </c>
      <c r="B642" s="347" t="s">
        <v>672</v>
      </c>
      <c r="C642" s="278">
        <f t="shared" si="149"/>
        <v>330</v>
      </c>
      <c r="D642" s="278">
        <v>330</v>
      </c>
      <c r="E642" s="348"/>
    </row>
    <row r="643" spans="1:5" ht="21" customHeight="1">
      <c r="A643" s="350">
        <v>2081105</v>
      </c>
      <c r="B643" s="347" t="s">
        <v>673</v>
      </c>
      <c r="C643" s="278"/>
      <c r="D643" s="278"/>
      <c r="E643" s="352"/>
    </row>
    <row r="644" spans="1:5" ht="21" customHeight="1">
      <c r="A644" s="350">
        <v>2081106</v>
      </c>
      <c r="B644" s="347" t="s">
        <v>674</v>
      </c>
      <c r="C644" s="278"/>
      <c r="D644" s="278"/>
      <c r="E644" s="348"/>
    </row>
    <row r="645" spans="1:5" ht="21" customHeight="1">
      <c r="A645" s="350">
        <v>2081107</v>
      </c>
      <c r="B645" s="347" t="s">
        <v>675</v>
      </c>
      <c r="C645" s="278">
        <f t="shared" si="149"/>
        <v>1631</v>
      </c>
      <c r="D645" s="278">
        <v>1631</v>
      </c>
      <c r="E645" s="352"/>
    </row>
    <row r="646" spans="1:5" ht="21" customHeight="1">
      <c r="A646" s="350">
        <v>2081199</v>
      </c>
      <c r="B646" s="347" t="s">
        <v>676</v>
      </c>
      <c r="C646" s="278">
        <f t="shared" si="149"/>
        <v>257</v>
      </c>
      <c r="D646" s="278">
        <v>257</v>
      </c>
      <c r="E646" s="352"/>
    </row>
    <row r="647" spans="1:5" ht="21" customHeight="1">
      <c r="A647" s="350">
        <v>20816</v>
      </c>
      <c r="B647" s="346" t="s">
        <v>677</v>
      </c>
      <c r="C647" s="307">
        <f t="shared" ref="C647:E647" si="150">SUM(C648:C652)</f>
        <v>103</v>
      </c>
      <c r="D647" s="307">
        <f t="shared" si="150"/>
        <v>103</v>
      </c>
      <c r="E647" s="307">
        <f t="shared" si="150"/>
        <v>0</v>
      </c>
    </row>
    <row r="648" spans="1:5" ht="21" customHeight="1">
      <c r="A648" s="350">
        <v>2081601</v>
      </c>
      <c r="B648" s="347" t="s">
        <v>235</v>
      </c>
      <c r="C648" s="278">
        <f t="shared" ref="C648:C652" si="151">D648+E648</f>
        <v>72</v>
      </c>
      <c r="D648" s="278">
        <v>72</v>
      </c>
      <c r="E648" s="348"/>
    </row>
    <row r="649" spans="1:5" ht="21" customHeight="1">
      <c r="A649" s="350">
        <v>2081602</v>
      </c>
      <c r="B649" s="347" t="s">
        <v>236</v>
      </c>
      <c r="C649" s="278"/>
      <c r="D649" s="278"/>
      <c r="E649" s="348"/>
    </row>
    <row r="650" spans="1:5" ht="21" customHeight="1">
      <c r="A650" s="350">
        <v>2081603</v>
      </c>
      <c r="B650" s="347" t="s">
        <v>237</v>
      </c>
      <c r="C650" s="278"/>
      <c r="D650" s="278"/>
      <c r="E650" s="348"/>
    </row>
    <row r="651" spans="1:5" ht="21" customHeight="1">
      <c r="A651" s="350">
        <v>2081650</v>
      </c>
      <c r="B651" s="347" t="s">
        <v>244</v>
      </c>
      <c r="C651" s="278">
        <f t="shared" si="151"/>
        <v>26</v>
      </c>
      <c r="D651" s="278">
        <v>26</v>
      </c>
      <c r="E651" s="348"/>
    </row>
    <row r="652" spans="1:5" ht="21" customHeight="1">
      <c r="A652" s="350">
        <v>2081699</v>
      </c>
      <c r="B652" s="347" t="s">
        <v>678</v>
      </c>
      <c r="C652" s="278">
        <f t="shared" si="151"/>
        <v>5</v>
      </c>
      <c r="D652" s="278">
        <v>5</v>
      </c>
      <c r="E652" s="352"/>
    </row>
    <row r="653" spans="1:5" s="41" customFormat="1" ht="21" customHeight="1">
      <c r="A653" s="350">
        <v>20819</v>
      </c>
      <c r="B653" s="346" t="s">
        <v>679</v>
      </c>
      <c r="C653" s="307">
        <f t="shared" ref="C653:E653" si="152">SUM(C654:C655)</f>
        <v>8162</v>
      </c>
      <c r="D653" s="307">
        <f t="shared" si="152"/>
        <v>8162</v>
      </c>
      <c r="E653" s="307">
        <f t="shared" si="152"/>
        <v>0</v>
      </c>
    </row>
    <row r="654" spans="1:5" ht="21" customHeight="1">
      <c r="A654" s="350">
        <v>2081901</v>
      </c>
      <c r="B654" s="347" t="s">
        <v>680</v>
      </c>
      <c r="C654" s="278">
        <f t="shared" ref="C654:C655" si="153">D654+E654</f>
        <v>974</v>
      </c>
      <c r="D654" s="278">
        <v>974</v>
      </c>
      <c r="E654" s="348"/>
    </row>
    <row r="655" spans="1:5" ht="21" customHeight="1">
      <c r="A655" s="350">
        <v>2081902</v>
      </c>
      <c r="B655" s="347" t="s">
        <v>681</v>
      </c>
      <c r="C655" s="278">
        <f t="shared" si="153"/>
        <v>7188</v>
      </c>
      <c r="D655" s="278">
        <v>7188</v>
      </c>
      <c r="E655" s="348"/>
    </row>
    <row r="656" spans="1:5" ht="21" customHeight="1">
      <c r="A656" s="350">
        <v>20820</v>
      </c>
      <c r="B656" s="346" t="s">
        <v>682</v>
      </c>
      <c r="C656" s="307">
        <f t="shared" ref="C656:E656" si="154">SUM(C657:C658)</f>
        <v>850</v>
      </c>
      <c r="D656" s="307">
        <f t="shared" si="154"/>
        <v>850</v>
      </c>
      <c r="E656" s="307">
        <f t="shared" si="154"/>
        <v>0</v>
      </c>
    </row>
    <row r="657" spans="1:5" s="41" customFormat="1" ht="21" customHeight="1">
      <c r="A657" s="350">
        <v>2082001</v>
      </c>
      <c r="B657" s="347" t="s">
        <v>683</v>
      </c>
      <c r="C657" s="278">
        <f t="shared" ref="C657:C658" si="155">D657+E657</f>
        <v>810</v>
      </c>
      <c r="D657" s="278">
        <v>810</v>
      </c>
      <c r="E657" s="348"/>
    </row>
    <row r="658" spans="1:5" ht="21" customHeight="1">
      <c r="A658" s="350">
        <v>2082002</v>
      </c>
      <c r="B658" s="347" t="s">
        <v>684</v>
      </c>
      <c r="C658" s="278">
        <f t="shared" si="155"/>
        <v>40</v>
      </c>
      <c r="D658" s="278">
        <v>40</v>
      </c>
      <c r="E658" s="348"/>
    </row>
    <row r="659" spans="1:5" ht="21" customHeight="1">
      <c r="A659" s="350">
        <v>20821</v>
      </c>
      <c r="B659" s="346" t="s">
        <v>685</v>
      </c>
      <c r="C659" s="307">
        <f t="shared" ref="C659:E659" si="156">SUM(C660:C661)</f>
        <v>2501</v>
      </c>
      <c r="D659" s="307">
        <f t="shared" si="156"/>
        <v>2501</v>
      </c>
      <c r="E659" s="307">
        <f t="shared" si="156"/>
        <v>0</v>
      </c>
    </row>
    <row r="660" spans="1:5" ht="21" customHeight="1">
      <c r="A660" s="350">
        <v>2082101</v>
      </c>
      <c r="B660" s="347" t="s">
        <v>686</v>
      </c>
      <c r="C660" s="278">
        <f t="shared" ref="C660:C661" si="157">D660+E660</f>
        <v>759</v>
      </c>
      <c r="D660" s="278">
        <v>759</v>
      </c>
      <c r="E660" s="348"/>
    </row>
    <row r="661" spans="1:5" ht="21" customHeight="1">
      <c r="A661" s="350">
        <v>2082102</v>
      </c>
      <c r="B661" s="347" t="s">
        <v>687</v>
      </c>
      <c r="C661" s="278">
        <f t="shared" si="157"/>
        <v>1742</v>
      </c>
      <c r="D661" s="278">
        <v>1742</v>
      </c>
      <c r="E661" s="348"/>
    </row>
    <row r="662" spans="1:5" ht="21" customHeight="1">
      <c r="A662" s="350">
        <v>20824</v>
      </c>
      <c r="B662" s="346" t="s">
        <v>688</v>
      </c>
      <c r="C662" s="307">
        <f t="shared" ref="C662:E662" si="158">SUM(C663:C664)</f>
        <v>0</v>
      </c>
      <c r="D662" s="307">
        <f t="shared" si="158"/>
        <v>0</v>
      </c>
      <c r="E662" s="307">
        <f t="shared" si="158"/>
        <v>0</v>
      </c>
    </row>
    <row r="663" spans="1:5" ht="21" customHeight="1">
      <c r="A663" s="350">
        <v>2082401</v>
      </c>
      <c r="B663" s="347" t="s">
        <v>689</v>
      </c>
      <c r="C663" s="278"/>
      <c r="D663" s="278"/>
      <c r="E663" s="348"/>
    </row>
    <row r="664" spans="1:5" ht="21" customHeight="1">
      <c r="A664" s="350">
        <v>2082402</v>
      </c>
      <c r="B664" s="347" t="s">
        <v>690</v>
      </c>
      <c r="C664" s="278"/>
      <c r="D664" s="278"/>
      <c r="E664" s="348"/>
    </row>
    <row r="665" spans="1:5" ht="21" customHeight="1">
      <c r="A665" s="350">
        <v>20825</v>
      </c>
      <c r="B665" s="346" t="s">
        <v>691</v>
      </c>
      <c r="C665" s="307">
        <f t="shared" ref="C665:E665" si="159">SUM(C666:C667)</f>
        <v>266</v>
      </c>
      <c r="D665" s="307">
        <f t="shared" si="159"/>
        <v>266</v>
      </c>
      <c r="E665" s="307">
        <f t="shared" si="159"/>
        <v>0</v>
      </c>
    </row>
    <row r="666" spans="1:5" ht="21" customHeight="1">
      <c r="A666" s="350">
        <v>2082501</v>
      </c>
      <c r="B666" s="347" t="s">
        <v>692</v>
      </c>
      <c r="C666" s="278">
        <f t="shared" ref="C666:C667" si="160">D666+E666</f>
        <v>2</v>
      </c>
      <c r="D666" s="278">
        <v>2</v>
      </c>
      <c r="E666" s="352"/>
    </row>
    <row r="667" spans="1:5" ht="21" customHeight="1">
      <c r="A667" s="350">
        <v>2082502</v>
      </c>
      <c r="B667" s="347" t="s">
        <v>693</v>
      </c>
      <c r="C667" s="278">
        <f t="shared" si="160"/>
        <v>264</v>
      </c>
      <c r="D667" s="278">
        <v>264</v>
      </c>
      <c r="E667" s="348"/>
    </row>
    <row r="668" spans="1:5" ht="21" customHeight="1">
      <c r="A668" s="350">
        <v>20826</v>
      </c>
      <c r="B668" s="346" t="s">
        <v>694</v>
      </c>
      <c r="C668" s="307">
        <f t="shared" ref="C668:E668" si="161">SUM(C669:C671)</f>
        <v>3341</v>
      </c>
      <c r="D668" s="307">
        <f t="shared" si="161"/>
        <v>3341</v>
      </c>
      <c r="E668" s="307">
        <f t="shared" si="161"/>
        <v>0</v>
      </c>
    </row>
    <row r="669" spans="1:5" s="41" customFormat="1" ht="21" customHeight="1">
      <c r="A669" s="350">
        <v>2082601</v>
      </c>
      <c r="B669" s="347" t="s">
        <v>695</v>
      </c>
      <c r="C669" s="278">
        <f t="shared" ref="C669:C670" si="162">D669+E669</f>
        <v>0</v>
      </c>
      <c r="D669" s="278"/>
      <c r="E669" s="348"/>
    </row>
    <row r="670" spans="1:5" ht="21" customHeight="1">
      <c r="A670" s="350">
        <v>2082602</v>
      </c>
      <c r="B670" s="347" t="s">
        <v>696</v>
      </c>
      <c r="C670" s="278">
        <f t="shared" si="162"/>
        <v>3341</v>
      </c>
      <c r="D670" s="278">
        <v>3341</v>
      </c>
      <c r="E670" s="352"/>
    </row>
    <row r="671" spans="1:5" ht="21" customHeight="1">
      <c r="A671" s="350">
        <v>2082699</v>
      </c>
      <c r="B671" s="347" t="s">
        <v>697</v>
      </c>
      <c r="C671" s="278"/>
      <c r="D671" s="278"/>
      <c r="E671" s="348"/>
    </row>
    <row r="672" spans="1:5" s="41" customFormat="1" ht="21" customHeight="1">
      <c r="A672" s="350">
        <v>20827</v>
      </c>
      <c r="B672" s="346" t="s">
        <v>698</v>
      </c>
      <c r="C672" s="307">
        <f t="shared" ref="C672:E672" si="163">SUM(C673:C675)</f>
        <v>0</v>
      </c>
      <c r="D672" s="307">
        <f t="shared" si="163"/>
        <v>0</v>
      </c>
      <c r="E672" s="307">
        <f t="shared" si="163"/>
        <v>0</v>
      </c>
    </row>
    <row r="673" spans="1:5" ht="21" customHeight="1">
      <c r="A673" s="350">
        <v>2082701</v>
      </c>
      <c r="B673" s="347" t="s">
        <v>699</v>
      </c>
      <c r="C673" s="278"/>
      <c r="D673" s="278"/>
      <c r="E673" s="348"/>
    </row>
    <row r="674" spans="1:5" ht="21" customHeight="1">
      <c r="A674" s="350">
        <v>2082702</v>
      </c>
      <c r="B674" s="347" t="s">
        <v>700</v>
      </c>
      <c r="C674" s="278">
        <f t="shared" ref="C674" si="164">D674+E674</f>
        <v>0</v>
      </c>
      <c r="D674" s="278"/>
      <c r="E674" s="348"/>
    </row>
    <row r="675" spans="1:5" ht="21" customHeight="1">
      <c r="A675" s="350">
        <v>2082799</v>
      </c>
      <c r="B675" s="347" t="s">
        <v>701</v>
      </c>
      <c r="C675" s="278"/>
      <c r="D675" s="278"/>
      <c r="E675" s="348"/>
    </row>
    <row r="676" spans="1:5" s="41" customFormat="1" ht="21" customHeight="1">
      <c r="A676" s="350">
        <v>20828</v>
      </c>
      <c r="B676" s="346" t="s">
        <v>702</v>
      </c>
      <c r="C676" s="307">
        <f t="shared" ref="C676:E676" si="165">SUM(C677:C684)</f>
        <v>355</v>
      </c>
      <c r="D676" s="307">
        <f t="shared" si="165"/>
        <v>355</v>
      </c>
      <c r="E676" s="307">
        <f t="shared" si="165"/>
        <v>0</v>
      </c>
    </row>
    <row r="677" spans="1:5" ht="21" customHeight="1">
      <c r="A677" s="350">
        <v>2082801</v>
      </c>
      <c r="B677" s="347" t="s">
        <v>346</v>
      </c>
      <c r="C677" s="278">
        <f t="shared" ref="C677:C684" si="166">D677+E677</f>
        <v>153</v>
      </c>
      <c r="D677" s="278">
        <v>153</v>
      </c>
      <c r="E677" s="348"/>
    </row>
    <row r="678" spans="1:5" ht="21" customHeight="1">
      <c r="A678" s="350">
        <v>2082802</v>
      </c>
      <c r="B678" s="347" t="s">
        <v>236</v>
      </c>
      <c r="C678" s="278">
        <f t="shared" si="166"/>
        <v>20</v>
      </c>
      <c r="D678" s="278">
        <v>20</v>
      </c>
      <c r="E678" s="348"/>
    </row>
    <row r="679" spans="1:5" ht="21" customHeight="1">
      <c r="A679" s="350">
        <v>2082803</v>
      </c>
      <c r="B679" s="347" t="s">
        <v>237</v>
      </c>
      <c r="C679" s="278"/>
      <c r="D679" s="278"/>
      <c r="E679" s="348"/>
    </row>
    <row r="680" spans="1:5" ht="21" customHeight="1">
      <c r="A680" s="350">
        <v>2082804</v>
      </c>
      <c r="B680" s="347" t="s">
        <v>703</v>
      </c>
      <c r="C680" s="278">
        <f t="shared" si="166"/>
        <v>5</v>
      </c>
      <c r="D680" s="278">
        <v>5</v>
      </c>
      <c r="E680" s="348"/>
    </row>
    <row r="681" spans="1:5" s="41" customFormat="1" ht="21" customHeight="1">
      <c r="A681" s="350">
        <v>2082805</v>
      </c>
      <c r="B681" s="347" t="s">
        <v>704</v>
      </c>
      <c r="C681" s="278"/>
      <c r="D681" s="278"/>
      <c r="E681" s="348"/>
    </row>
    <row r="682" spans="1:5" ht="21" customHeight="1">
      <c r="A682" s="350">
        <v>2082806</v>
      </c>
      <c r="B682" s="347" t="s">
        <v>705</v>
      </c>
      <c r="C682" s="278"/>
      <c r="D682" s="278"/>
      <c r="E682" s="348"/>
    </row>
    <row r="683" spans="1:5" ht="21" customHeight="1">
      <c r="A683" s="350">
        <v>2082850</v>
      </c>
      <c r="B683" s="347" t="s">
        <v>244</v>
      </c>
      <c r="C683" s="278">
        <f t="shared" si="166"/>
        <v>137</v>
      </c>
      <c r="D683" s="278">
        <v>137</v>
      </c>
      <c r="E683" s="352"/>
    </row>
    <row r="684" spans="1:5" ht="21" customHeight="1">
      <c r="A684" s="350">
        <v>2082899</v>
      </c>
      <c r="B684" s="347" t="s">
        <v>706</v>
      </c>
      <c r="C684" s="278">
        <f t="shared" si="166"/>
        <v>40</v>
      </c>
      <c r="D684" s="278">
        <v>40</v>
      </c>
      <c r="E684" s="348"/>
    </row>
    <row r="685" spans="1:5" s="41" customFormat="1" ht="21" customHeight="1">
      <c r="A685" s="350">
        <v>20830</v>
      </c>
      <c r="B685" s="346" t="s">
        <v>707</v>
      </c>
      <c r="C685" s="307">
        <f t="shared" ref="C685:E685" si="167">SUM(C686:C687)</f>
        <v>211</v>
      </c>
      <c r="D685" s="307">
        <f t="shared" si="167"/>
        <v>211</v>
      </c>
      <c r="E685" s="307">
        <f t="shared" si="167"/>
        <v>0</v>
      </c>
    </row>
    <row r="686" spans="1:5" ht="21" customHeight="1">
      <c r="A686" s="350">
        <v>2083001</v>
      </c>
      <c r="B686" s="347" t="s">
        <v>708</v>
      </c>
      <c r="C686" s="278">
        <v>211</v>
      </c>
      <c r="D686" s="278">
        <v>211</v>
      </c>
      <c r="E686" s="352"/>
    </row>
    <row r="687" spans="1:5" ht="21" customHeight="1">
      <c r="A687" s="350">
        <v>2083099</v>
      </c>
      <c r="B687" s="347" t="s">
        <v>709</v>
      </c>
      <c r="C687" s="278"/>
      <c r="D687" s="278"/>
      <c r="E687" s="348"/>
    </row>
    <row r="688" spans="1:5" ht="21" customHeight="1">
      <c r="A688" s="350">
        <v>20899</v>
      </c>
      <c r="B688" s="346" t="s">
        <v>710</v>
      </c>
      <c r="C688" s="307">
        <f t="shared" ref="C688:E688" si="168">SUM(C689)</f>
        <v>1981</v>
      </c>
      <c r="D688" s="307">
        <f t="shared" si="168"/>
        <v>1981</v>
      </c>
      <c r="E688" s="307">
        <f t="shared" si="168"/>
        <v>0</v>
      </c>
    </row>
    <row r="689" spans="1:5" s="329" customFormat="1" ht="21" customHeight="1">
      <c r="A689" s="356">
        <v>2089999</v>
      </c>
      <c r="B689" s="347" t="s">
        <v>711</v>
      </c>
      <c r="C689" s="278">
        <f>D689+E689</f>
        <v>1981</v>
      </c>
      <c r="D689" s="278">
        <v>1981</v>
      </c>
      <c r="E689" s="318"/>
    </row>
    <row r="690" spans="1:5" ht="21" customHeight="1">
      <c r="A690" s="350">
        <v>210</v>
      </c>
      <c r="B690" s="346" t="s">
        <v>161</v>
      </c>
      <c r="C690" s="310">
        <f t="shared" ref="C690:E690" si="169">C691+C696+C711+C715+C727+C730+C734+C739+C743+C747+C750+C759+C772+C761</f>
        <v>28805</v>
      </c>
      <c r="D690" s="310">
        <f t="shared" si="169"/>
        <v>28634</v>
      </c>
      <c r="E690" s="310">
        <f t="shared" si="169"/>
        <v>171</v>
      </c>
    </row>
    <row r="691" spans="1:5" ht="21" customHeight="1">
      <c r="A691" s="350">
        <v>21001</v>
      </c>
      <c r="B691" s="346" t="s">
        <v>712</v>
      </c>
      <c r="C691" s="307">
        <f t="shared" ref="C691:E691" si="170">SUM(C692:C695)</f>
        <v>1012</v>
      </c>
      <c r="D691" s="307">
        <f t="shared" si="170"/>
        <v>1012</v>
      </c>
      <c r="E691" s="307">
        <f t="shared" si="170"/>
        <v>0</v>
      </c>
    </row>
    <row r="692" spans="1:5" s="41" customFormat="1" ht="21" customHeight="1">
      <c r="A692" s="350">
        <v>2100101</v>
      </c>
      <c r="B692" s="347" t="s">
        <v>235</v>
      </c>
      <c r="C692" s="278">
        <f t="shared" ref="C692:C695" si="171">D692+E692</f>
        <v>289</v>
      </c>
      <c r="D692" s="278">
        <v>289</v>
      </c>
      <c r="E692" s="348"/>
    </row>
    <row r="693" spans="1:5" ht="21" customHeight="1">
      <c r="A693" s="350">
        <v>2100102</v>
      </c>
      <c r="B693" s="347" t="s">
        <v>236</v>
      </c>
      <c r="C693" s="278">
        <f t="shared" si="171"/>
        <v>4</v>
      </c>
      <c r="D693" s="278">
        <v>4</v>
      </c>
      <c r="E693" s="348"/>
    </row>
    <row r="694" spans="1:5" ht="21" customHeight="1">
      <c r="A694" s="350">
        <v>2100103</v>
      </c>
      <c r="B694" s="347" t="s">
        <v>237</v>
      </c>
      <c r="C694" s="278">
        <f t="shared" si="171"/>
        <v>5</v>
      </c>
      <c r="D694" s="278">
        <v>5</v>
      </c>
      <c r="E694" s="348"/>
    </row>
    <row r="695" spans="1:5" ht="21" customHeight="1">
      <c r="A695" s="350">
        <v>2100199</v>
      </c>
      <c r="B695" s="347" t="s">
        <v>713</v>
      </c>
      <c r="C695" s="278">
        <f t="shared" si="171"/>
        <v>714</v>
      </c>
      <c r="D695" s="278">
        <v>714</v>
      </c>
      <c r="E695" s="352"/>
    </row>
    <row r="696" spans="1:5" ht="21" customHeight="1">
      <c r="A696" s="350">
        <v>21002</v>
      </c>
      <c r="B696" s="346" t="s">
        <v>714</v>
      </c>
      <c r="C696" s="307">
        <f t="shared" ref="C696:E696" si="172">SUM(C697:C710)</f>
        <v>838</v>
      </c>
      <c r="D696" s="307">
        <f t="shared" si="172"/>
        <v>838</v>
      </c>
      <c r="E696" s="307">
        <f t="shared" si="172"/>
        <v>0</v>
      </c>
    </row>
    <row r="697" spans="1:5" ht="21" customHeight="1">
      <c r="A697" s="350">
        <v>2100201</v>
      </c>
      <c r="B697" s="347" t="s">
        <v>715</v>
      </c>
      <c r="C697" s="278"/>
      <c r="D697" s="278"/>
      <c r="E697" s="348"/>
    </row>
    <row r="698" spans="1:5" ht="21" customHeight="1">
      <c r="A698" s="350">
        <v>2100202</v>
      </c>
      <c r="B698" s="347" t="s">
        <v>716</v>
      </c>
      <c r="C698" s="278">
        <f t="shared" ref="C698:C710" si="173">D698+E698</f>
        <v>27</v>
      </c>
      <c r="D698" s="278">
        <v>27</v>
      </c>
      <c r="E698" s="348"/>
    </row>
    <row r="699" spans="1:5" ht="21" customHeight="1">
      <c r="A699" s="350">
        <v>2100203</v>
      </c>
      <c r="B699" s="347" t="s">
        <v>717</v>
      </c>
      <c r="C699" s="278">
        <f t="shared" si="173"/>
        <v>437</v>
      </c>
      <c r="D699" s="278">
        <v>437</v>
      </c>
      <c r="E699" s="352"/>
    </row>
    <row r="700" spans="1:5" ht="21" customHeight="1">
      <c r="A700" s="350">
        <v>2100204</v>
      </c>
      <c r="B700" s="347" t="s">
        <v>718</v>
      </c>
      <c r="C700" s="278"/>
      <c r="D700" s="278"/>
      <c r="E700" s="348"/>
    </row>
    <row r="701" spans="1:5" s="41" customFormat="1" ht="21" customHeight="1">
      <c r="A701" s="350">
        <v>2100205</v>
      </c>
      <c r="B701" s="347" t="s">
        <v>719</v>
      </c>
      <c r="C701" s="278">
        <f t="shared" si="173"/>
        <v>15</v>
      </c>
      <c r="D701" s="278">
        <v>15</v>
      </c>
      <c r="E701" s="348"/>
    </row>
    <row r="702" spans="1:5" ht="21" customHeight="1">
      <c r="A702" s="350">
        <v>2100206</v>
      </c>
      <c r="B702" s="347" t="s">
        <v>720</v>
      </c>
      <c r="C702" s="278">
        <f t="shared" si="173"/>
        <v>50</v>
      </c>
      <c r="D702" s="278">
        <v>50</v>
      </c>
      <c r="E702" s="348"/>
    </row>
    <row r="703" spans="1:5" s="41" customFormat="1" ht="21" customHeight="1">
      <c r="A703" s="350">
        <v>2100207</v>
      </c>
      <c r="B703" s="347" t="s">
        <v>721</v>
      </c>
      <c r="C703" s="278"/>
      <c r="D703" s="278"/>
      <c r="E703" s="352"/>
    </row>
    <row r="704" spans="1:5" ht="21" customHeight="1">
      <c r="A704" s="350">
        <v>2100208</v>
      </c>
      <c r="B704" s="347" t="s">
        <v>722</v>
      </c>
      <c r="C704" s="278"/>
      <c r="D704" s="278"/>
      <c r="E704" s="348"/>
    </row>
    <row r="705" spans="1:5" s="41" customFormat="1" ht="21" customHeight="1">
      <c r="A705" s="350">
        <v>2100209</v>
      </c>
      <c r="B705" s="347" t="s">
        <v>723</v>
      </c>
      <c r="C705" s="278"/>
      <c r="D705" s="278"/>
      <c r="E705" s="348"/>
    </row>
    <row r="706" spans="1:5" s="41" customFormat="1" ht="21" customHeight="1">
      <c r="A706" s="350">
        <v>2100210</v>
      </c>
      <c r="B706" s="347" t="s">
        <v>724</v>
      </c>
      <c r="C706" s="278"/>
      <c r="D706" s="278"/>
      <c r="E706" s="352"/>
    </row>
    <row r="707" spans="1:5" ht="21" customHeight="1">
      <c r="A707" s="350">
        <v>2100211</v>
      </c>
      <c r="B707" s="347" t="s">
        <v>725</v>
      </c>
      <c r="C707" s="278"/>
      <c r="D707" s="278"/>
      <c r="E707" s="348"/>
    </row>
    <row r="708" spans="1:5" ht="21" customHeight="1">
      <c r="A708" s="350">
        <v>2100212</v>
      </c>
      <c r="B708" s="347" t="s">
        <v>726</v>
      </c>
      <c r="C708" s="278"/>
      <c r="D708" s="278"/>
      <c r="E708" s="348"/>
    </row>
    <row r="709" spans="1:5" ht="21" customHeight="1">
      <c r="A709" s="350">
        <v>2100213</v>
      </c>
      <c r="B709" s="347" t="s">
        <v>727</v>
      </c>
      <c r="C709" s="278">
        <f t="shared" si="173"/>
        <v>293</v>
      </c>
      <c r="D709" s="278">
        <v>293</v>
      </c>
      <c r="E709" s="348"/>
    </row>
    <row r="710" spans="1:5" ht="21" customHeight="1">
      <c r="A710" s="350">
        <v>2100299</v>
      </c>
      <c r="B710" s="347" t="s">
        <v>728</v>
      </c>
      <c r="C710" s="278">
        <f t="shared" si="173"/>
        <v>16</v>
      </c>
      <c r="D710" s="278">
        <v>16</v>
      </c>
      <c r="E710" s="348"/>
    </row>
    <row r="711" spans="1:5" ht="21" customHeight="1">
      <c r="A711" s="357">
        <v>21003</v>
      </c>
      <c r="B711" s="346" t="s">
        <v>729</v>
      </c>
      <c r="C711" s="307">
        <f t="shared" ref="C711:E711" si="174">SUM(C712:C714)</f>
        <v>4842</v>
      </c>
      <c r="D711" s="307">
        <f t="shared" si="174"/>
        <v>4842</v>
      </c>
      <c r="E711" s="307">
        <f t="shared" si="174"/>
        <v>0</v>
      </c>
    </row>
    <row r="712" spans="1:5" ht="21" customHeight="1">
      <c r="A712" s="357">
        <v>2100301</v>
      </c>
      <c r="B712" s="347" t="s">
        <v>730</v>
      </c>
      <c r="C712" s="278">
        <f t="shared" ref="C712:C714" si="175">D712+E712</f>
        <v>251</v>
      </c>
      <c r="D712" s="278">
        <v>251</v>
      </c>
      <c r="E712" s="348"/>
    </row>
    <row r="713" spans="1:5" ht="21" customHeight="1">
      <c r="A713" s="357">
        <v>2100302</v>
      </c>
      <c r="B713" s="347" t="s">
        <v>731</v>
      </c>
      <c r="C713" s="278">
        <f t="shared" si="175"/>
        <v>3685</v>
      </c>
      <c r="D713" s="278">
        <v>3685</v>
      </c>
      <c r="E713" s="348"/>
    </row>
    <row r="714" spans="1:5" ht="21" customHeight="1">
      <c r="A714" s="357">
        <v>2100399</v>
      </c>
      <c r="B714" s="347" t="s">
        <v>732</v>
      </c>
      <c r="C714" s="278">
        <f t="shared" si="175"/>
        <v>906</v>
      </c>
      <c r="D714" s="278">
        <v>906</v>
      </c>
      <c r="E714" s="348"/>
    </row>
    <row r="715" spans="1:5" ht="21" customHeight="1">
      <c r="A715" s="357">
        <v>21004</v>
      </c>
      <c r="B715" s="346" t="s">
        <v>733</v>
      </c>
      <c r="C715" s="307">
        <f t="shared" ref="C715:E715" si="176">SUM(C716:C726)</f>
        <v>7808</v>
      </c>
      <c r="D715" s="307">
        <f t="shared" si="176"/>
        <v>7637</v>
      </c>
      <c r="E715" s="307">
        <f t="shared" si="176"/>
        <v>171</v>
      </c>
    </row>
    <row r="716" spans="1:5" s="41" customFormat="1" ht="21" customHeight="1">
      <c r="A716" s="357">
        <v>2100401</v>
      </c>
      <c r="B716" s="347" t="s">
        <v>734</v>
      </c>
      <c r="C716" s="278">
        <f t="shared" ref="C716:C726" si="177">D716+E716</f>
        <v>1052</v>
      </c>
      <c r="D716" s="278">
        <v>1052</v>
      </c>
      <c r="E716" s="348"/>
    </row>
    <row r="717" spans="1:5" ht="21" customHeight="1">
      <c r="A717" s="357">
        <v>2100402</v>
      </c>
      <c r="B717" s="347" t="s">
        <v>735</v>
      </c>
      <c r="C717" s="278">
        <f t="shared" si="177"/>
        <v>249</v>
      </c>
      <c r="D717" s="278">
        <v>249</v>
      </c>
      <c r="E717" s="352"/>
    </row>
    <row r="718" spans="1:5" ht="21" customHeight="1">
      <c r="A718" s="350">
        <v>2100403</v>
      </c>
      <c r="B718" s="347" t="s">
        <v>736</v>
      </c>
      <c r="C718" s="278">
        <f t="shared" si="177"/>
        <v>810</v>
      </c>
      <c r="D718" s="278">
        <v>810</v>
      </c>
      <c r="E718" s="348"/>
    </row>
    <row r="719" spans="1:5" ht="21" customHeight="1">
      <c r="A719" s="350">
        <v>2100404</v>
      </c>
      <c r="B719" s="347" t="s">
        <v>737</v>
      </c>
      <c r="C719" s="278"/>
      <c r="D719" s="278"/>
      <c r="E719" s="352"/>
    </row>
    <row r="720" spans="1:5" s="41" customFormat="1" ht="21" customHeight="1">
      <c r="A720" s="350">
        <v>2100405</v>
      </c>
      <c r="B720" s="347" t="s">
        <v>738</v>
      </c>
      <c r="C720" s="278"/>
      <c r="D720" s="278"/>
      <c r="E720" s="352"/>
    </row>
    <row r="721" spans="1:5" ht="21" customHeight="1">
      <c r="A721" s="350">
        <v>2100406</v>
      </c>
      <c r="B721" s="347" t="s">
        <v>739</v>
      </c>
      <c r="C721" s="278"/>
      <c r="D721" s="278"/>
      <c r="E721" s="348"/>
    </row>
    <row r="722" spans="1:5" ht="21" customHeight="1">
      <c r="A722" s="350">
        <v>2100407</v>
      </c>
      <c r="B722" s="347" t="s">
        <v>740</v>
      </c>
      <c r="C722" s="278">
        <f t="shared" si="177"/>
        <v>186</v>
      </c>
      <c r="D722" s="278">
        <v>186</v>
      </c>
      <c r="E722" s="348"/>
    </row>
    <row r="723" spans="1:5" ht="21" customHeight="1">
      <c r="A723" s="350">
        <v>2100408</v>
      </c>
      <c r="B723" s="347" t="s">
        <v>741</v>
      </c>
      <c r="C723" s="278">
        <f t="shared" si="177"/>
        <v>3664</v>
      </c>
      <c r="D723" s="278">
        <v>3664</v>
      </c>
      <c r="E723" s="348"/>
    </row>
    <row r="724" spans="1:5" ht="21" customHeight="1">
      <c r="A724" s="350">
        <v>2100409</v>
      </c>
      <c r="B724" s="347" t="s">
        <v>742</v>
      </c>
      <c r="C724" s="278">
        <f t="shared" si="177"/>
        <v>750</v>
      </c>
      <c r="D724" s="278">
        <v>579</v>
      </c>
      <c r="E724" s="278">
        <v>171</v>
      </c>
    </row>
    <row r="725" spans="1:5" ht="21" customHeight="1">
      <c r="A725" s="350">
        <v>2100410</v>
      </c>
      <c r="B725" s="347" t="s">
        <v>743</v>
      </c>
      <c r="C725" s="278">
        <f t="shared" si="177"/>
        <v>75</v>
      </c>
      <c r="D725" s="278">
        <v>75</v>
      </c>
      <c r="E725" s="348"/>
    </row>
    <row r="726" spans="1:5" ht="21" customHeight="1">
      <c r="A726" s="350">
        <v>2100499</v>
      </c>
      <c r="B726" s="347" t="s">
        <v>744</v>
      </c>
      <c r="C726" s="278">
        <f t="shared" si="177"/>
        <v>1022</v>
      </c>
      <c r="D726" s="278">
        <v>1022</v>
      </c>
      <c r="E726" s="348"/>
    </row>
    <row r="727" spans="1:5" ht="21" customHeight="1">
      <c r="A727" s="350">
        <v>21006</v>
      </c>
      <c r="B727" s="346" t="s">
        <v>745</v>
      </c>
      <c r="C727" s="307">
        <f t="shared" ref="C727:E727" si="178">SUM(C728:C729)</f>
        <v>0</v>
      </c>
      <c r="D727" s="307">
        <f t="shared" si="178"/>
        <v>0</v>
      </c>
      <c r="E727" s="307">
        <f t="shared" si="178"/>
        <v>0</v>
      </c>
    </row>
    <row r="728" spans="1:5" ht="21" customHeight="1">
      <c r="A728" s="350">
        <v>2100601</v>
      </c>
      <c r="B728" s="347" t="s">
        <v>746</v>
      </c>
      <c r="C728" s="278"/>
      <c r="D728" s="278"/>
      <c r="E728" s="348"/>
    </row>
    <row r="729" spans="1:5" s="41" customFormat="1" ht="21" customHeight="1">
      <c r="A729" s="350">
        <v>2100699</v>
      </c>
      <c r="B729" s="347" t="s">
        <v>747</v>
      </c>
      <c r="C729" s="278"/>
      <c r="D729" s="278"/>
      <c r="E729" s="348"/>
    </row>
    <row r="730" spans="1:5" ht="21" customHeight="1">
      <c r="A730" s="350">
        <v>21007</v>
      </c>
      <c r="B730" s="346" t="s">
        <v>748</v>
      </c>
      <c r="C730" s="307">
        <f t="shared" ref="C730:E730" si="179">SUM(C731:C733)</f>
        <v>1734</v>
      </c>
      <c r="D730" s="307">
        <f t="shared" si="179"/>
        <v>1734</v>
      </c>
      <c r="E730" s="307">
        <f t="shared" si="179"/>
        <v>0</v>
      </c>
    </row>
    <row r="731" spans="1:5" ht="21" customHeight="1">
      <c r="A731" s="350">
        <v>2100716</v>
      </c>
      <c r="B731" s="347" t="s">
        <v>749</v>
      </c>
      <c r="C731" s="278">
        <f t="shared" ref="C731:C733" si="180">D731+E731</f>
        <v>194</v>
      </c>
      <c r="D731" s="278">
        <v>194</v>
      </c>
      <c r="E731" s="348"/>
    </row>
    <row r="732" spans="1:5" ht="21" customHeight="1">
      <c r="A732" s="350">
        <v>2100717</v>
      </c>
      <c r="B732" s="347" t="s">
        <v>750</v>
      </c>
      <c r="C732" s="278">
        <f t="shared" si="180"/>
        <v>1310</v>
      </c>
      <c r="D732" s="278">
        <v>1310</v>
      </c>
      <c r="E732" s="348"/>
    </row>
    <row r="733" spans="1:5" ht="21" customHeight="1">
      <c r="A733" s="350">
        <v>2100799</v>
      </c>
      <c r="B733" s="347" t="s">
        <v>751</v>
      </c>
      <c r="C733" s="278">
        <f t="shared" si="180"/>
        <v>230</v>
      </c>
      <c r="D733" s="278">
        <v>230</v>
      </c>
      <c r="E733" s="348"/>
    </row>
    <row r="734" spans="1:5" s="41" customFormat="1" ht="21" customHeight="1">
      <c r="A734" s="350">
        <v>21011</v>
      </c>
      <c r="B734" s="346" t="s">
        <v>752</v>
      </c>
      <c r="C734" s="307">
        <f t="shared" ref="C734:E734" si="181">SUM(C735:C738)</f>
        <v>5359</v>
      </c>
      <c r="D734" s="307">
        <f t="shared" si="181"/>
        <v>5359</v>
      </c>
      <c r="E734" s="307">
        <f t="shared" si="181"/>
        <v>0</v>
      </c>
    </row>
    <row r="735" spans="1:5" ht="21" customHeight="1">
      <c r="A735" s="350">
        <v>2101101</v>
      </c>
      <c r="B735" s="347" t="s">
        <v>753</v>
      </c>
      <c r="C735" s="278">
        <f t="shared" ref="C735:C738" si="182">D735+E735</f>
        <v>1564</v>
      </c>
      <c r="D735" s="278">
        <v>1564</v>
      </c>
      <c r="E735" s="348"/>
    </row>
    <row r="736" spans="1:5" ht="21" customHeight="1">
      <c r="A736" s="350">
        <v>2101102</v>
      </c>
      <c r="B736" s="347" t="s">
        <v>754</v>
      </c>
      <c r="C736" s="278">
        <f t="shared" si="182"/>
        <v>3222</v>
      </c>
      <c r="D736" s="278">
        <v>3222</v>
      </c>
      <c r="E736" s="348"/>
    </row>
    <row r="737" spans="1:5" ht="21" customHeight="1">
      <c r="A737" s="350">
        <v>2101103</v>
      </c>
      <c r="B737" s="347" t="s">
        <v>755</v>
      </c>
      <c r="C737" s="278">
        <f t="shared" si="182"/>
        <v>446</v>
      </c>
      <c r="D737" s="278">
        <v>446</v>
      </c>
      <c r="E737" s="348"/>
    </row>
    <row r="738" spans="1:5" ht="21" customHeight="1">
      <c r="A738" s="350">
        <v>2101199</v>
      </c>
      <c r="B738" s="347" t="s">
        <v>756</v>
      </c>
      <c r="C738" s="278">
        <f t="shared" si="182"/>
        <v>127</v>
      </c>
      <c r="D738" s="278">
        <v>127</v>
      </c>
      <c r="E738" s="348"/>
    </row>
    <row r="739" spans="1:5" ht="21" customHeight="1">
      <c r="A739" s="350">
        <v>21012</v>
      </c>
      <c r="B739" s="346" t="s">
        <v>757</v>
      </c>
      <c r="C739" s="307">
        <f t="shared" ref="C739:E739" si="183">SUM(C740:C742)</f>
        <v>2926</v>
      </c>
      <c r="D739" s="307">
        <f t="shared" si="183"/>
        <v>2926</v>
      </c>
      <c r="E739" s="307">
        <f t="shared" si="183"/>
        <v>0</v>
      </c>
    </row>
    <row r="740" spans="1:5" ht="21" customHeight="1">
      <c r="A740" s="350">
        <v>2101201</v>
      </c>
      <c r="B740" s="347" t="s">
        <v>758</v>
      </c>
      <c r="C740" s="278">
        <f t="shared" ref="C740:C742" si="184">D740+E740</f>
        <v>0</v>
      </c>
      <c r="D740" s="278"/>
      <c r="E740" s="348"/>
    </row>
    <row r="741" spans="1:5" s="41" customFormat="1" ht="21" customHeight="1">
      <c r="A741" s="350">
        <v>2101202</v>
      </c>
      <c r="B741" s="347" t="s">
        <v>759</v>
      </c>
      <c r="C741" s="278">
        <f t="shared" si="184"/>
        <v>2924</v>
      </c>
      <c r="D741" s="278">
        <v>2924</v>
      </c>
      <c r="E741" s="348"/>
    </row>
    <row r="742" spans="1:5" ht="21" customHeight="1">
      <c r="A742" s="350">
        <v>2101299</v>
      </c>
      <c r="B742" s="347" t="s">
        <v>760</v>
      </c>
      <c r="C742" s="278">
        <f t="shared" si="184"/>
        <v>2</v>
      </c>
      <c r="D742" s="278">
        <v>2</v>
      </c>
      <c r="E742" s="348"/>
    </row>
    <row r="743" spans="1:5" ht="21" customHeight="1">
      <c r="A743" s="350">
        <v>21013</v>
      </c>
      <c r="B743" s="346" t="s">
        <v>761</v>
      </c>
      <c r="C743" s="307">
        <f t="shared" ref="C743:E743" si="185">SUM(C744:C746)</f>
        <v>2634</v>
      </c>
      <c r="D743" s="307">
        <f t="shared" si="185"/>
        <v>2634</v>
      </c>
      <c r="E743" s="307">
        <f t="shared" si="185"/>
        <v>0</v>
      </c>
    </row>
    <row r="744" spans="1:5" ht="21" customHeight="1">
      <c r="A744" s="350">
        <v>2101301</v>
      </c>
      <c r="B744" s="347" t="s">
        <v>762</v>
      </c>
      <c r="C744" s="278">
        <f t="shared" ref="C744:C746" si="186">D744+E744</f>
        <v>2535</v>
      </c>
      <c r="D744" s="278">
        <v>2535</v>
      </c>
      <c r="E744" s="348"/>
    </row>
    <row r="745" spans="1:5" ht="21" customHeight="1">
      <c r="A745" s="350">
        <v>2101302</v>
      </c>
      <c r="B745" s="347" t="s">
        <v>763</v>
      </c>
      <c r="C745" s="278">
        <f t="shared" si="186"/>
        <v>66</v>
      </c>
      <c r="D745" s="278">
        <v>66</v>
      </c>
      <c r="E745" s="348"/>
    </row>
    <row r="746" spans="1:5" ht="21" customHeight="1">
      <c r="A746" s="350">
        <v>2101399</v>
      </c>
      <c r="B746" s="347" t="s">
        <v>764</v>
      </c>
      <c r="C746" s="278">
        <f t="shared" si="186"/>
        <v>33</v>
      </c>
      <c r="D746" s="278">
        <v>33</v>
      </c>
      <c r="E746" s="348"/>
    </row>
    <row r="747" spans="1:5" s="41" customFormat="1" ht="21" customHeight="1">
      <c r="A747" s="350">
        <v>21014</v>
      </c>
      <c r="B747" s="346" t="s">
        <v>765</v>
      </c>
      <c r="C747" s="307">
        <f t="shared" ref="C747:E747" si="187">SUM(C748:C749)</f>
        <v>225</v>
      </c>
      <c r="D747" s="307">
        <f t="shared" si="187"/>
        <v>225</v>
      </c>
      <c r="E747" s="307">
        <f t="shared" si="187"/>
        <v>0</v>
      </c>
    </row>
    <row r="748" spans="1:5" ht="21" customHeight="1">
      <c r="A748" s="357">
        <v>2101401</v>
      </c>
      <c r="B748" s="347" t="s">
        <v>766</v>
      </c>
      <c r="C748" s="278">
        <f t="shared" ref="C748" si="188">D748+E748</f>
        <v>225</v>
      </c>
      <c r="D748" s="278">
        <v>225</v>
      </c>
      <c r="E748" s="352"/>
    </row>
    <row r="749" spans="1:5" ht="21" customHeight="1">
      <c r="A749" s="357">
        <v>2101499</v>
      </c>
      <c r="B749" s="347" t="s">
        <v>767</v>
      </c>
      <c r="C749" s="278"/>
      <c r="D749" s="278"/>
      <c r="E749" s="348"/>
    </row>
    <row r="750" spans="1:5" s="41" customFormat="1" ht="21" customHeight="1">
      <c r="A750" s="357">
        <v>21015</v>
      </c>
      <c r="B750" s="346" t="s">
        <v>768</v>
      </c>
      <c r="C750" s="307">
        <f t="shared" ref="C750:E750" si="189">SUM(C751:C758)</f>
        <v>527</v>
      </c>
      <c r="D750" s="307">
        <f t="shared" si="189"/>
        <v>527</v>
      </c>
      <c r="E750" s="307">
        <f t="shared" si="189"/>
        <v>0</v>
      </c>
    </row>
    <row r="751" spans="1:5" ht="21" customHeight="1">
      <c r="A751" s="357">
        <v>2101501</v>
      </c>
      <c r="B751" s="347" t="s">
        <v>769</v>
      </c>
      <c r="C751" s="278">
        <f t="shared" ref="C751:C752" si="190">D751+E751</f>
        <v>517</v>
      </c>
      <c r="D751" s="278">
        <v>517</v>
      </c>
      <c r="E751" s="348"/>
    </row>
    <row r="752" spans="1:5" ht="21" customHeight="1">
      <c r="A752" s="357">
        <v>2101502</v>
      </c>
      <c r="B752" s="347" t="s">
        <v>770</v>
      </c>
      <c r="C752" s="278">
        <f t="shared" si="190"/>
        <v>10</v>
      </c>
      <c r="D752" s="278">
        <v>10</v>
      </c>
      <c r="E752" s="348"/>
    </row>
    <row r="753" spans="1:5" s="41" customFormat="1" ht="21" customHeight="1">
      <c r="A753" s="357">
        <v>2101503</v>
      </c>
      <c r="B753" s="347" t="s">
        <v>771</v>
      </c>
      <c r="C753" s="278"/>
      <c r="D753" s="278"/>
      <c r="E753" s="348"/>
    </row>
    <row r="754" spans="1:5" ht="21" customHeight="1">
      <c r="A754" s="357">
        <v>2101504</v>
      </c>
      <c r="B754" s="347" t="s">
        <v>772</v>
      </c>
      <c r="C754" s="278"/>
      <c r="D754" s="278"/>
      <c r="E754" s="348"/>
    </row>
    <row r="755" spans="1:5" s="41" customFormat="1" ht="21" customHeight="1">
      <c r="A755" s="357">
        <v>2101505</v>
      </c>
      <c r="B755" s="347" t="s">
        <v>773</v>
      </c>
      <c r="C755" s="278"/>
      <c r="D755" s="278"/>
      <c r="E755" s="352"/>
    </row>
    <row r="756" spans="1:5" ht="21" customHeight="1">
      <c r="A756" s="357">
        <v>2101506</v>
      </c>
      <c r="B756" s="347" t="s">
        <v>774</v>
      </c>
      <c r="C756" s="278"/>
      <c r="D756" s="278"/>
      <c r="E756" s="348"/>
    </row>
    <row r="757" spans="1:5" s="41" customFormat="1" ht="21" customHeight="1">
      <c r="A757" s="357">
        <v>2101550</v>
      </c>
      <c r="B757" s="347" t="s">
        <v>775</v>
      </c>
      <c r="C757" s="278"/>
      <c r="D757" s="278"/>
      <c r="E757" s="348"/>
    </row>
    <row r="758" spans="1:5" ht="21" customHeight="1">
      <c r="A758" s="357">
        <v>2101599</v>
      </c>
      <c r="B758" s="347" t="s">
        <v>776</v>
      </c>
      <c r="C758" s="278"/>
      <c r="D758" s="278"/>
      <c r="E758" s="348"/>
    </row>
    <row r="759" spans="1:5" ht="21" customHeight="1">
      <c r="A759" s="357">
        <v>21016</v>
      </c>
      <c r="B759" s="346" t="s">
        <v>777</v>
      </c>
      <c r="C759" s="307">
        <f t="shared" ref="C759:E759" si="191">SUM(C760)</f>
        <v>200</v>
      </c>
      <c r="D759" s="307">
        <f t="shared" si="191"/>
        <v>200</v>
      </c>
      <c r="E759" s="307">
        <f t="shared" si="191"/>
        <v>0</v>
      </c>
    </row>
    <row r="760" spans="1:5" ht="21" customHeight="1">
      <c r="A760" s="357">
        <v>2101601</v>
      </c>
      <c r="B760" s="347" t="s">
        <v>778</v>
      </c>
      <c r="C760" s="278">
        <f>D760+E760</f>
        <v>200</v>
      </c>
      <c r="D760" s="278">
        <v>200</v>
      </c>
      <c r="E760" s="348"/>
    </row>
    <row r="761" spans="1:5" ht="21" customHeight="1">
      <c r="A761" s="357">
        <v>21017</v>
      </c>
      <c r="B761" s="346" t="s">
        <v>779</v>
      </c>
      <c r="C761" s="278">
        <f t="shared" ref="C761:E761" si="192">SUM(C762:C766)</f>
        <v>0</v>
      </c>
      <c r="D761" s="278">
        <f t="shared" si="192"/>
        <v>0</v>
      </c>
      <c r="E761" s="278">
        <f t="shared" si="192"/>
        <v>0</v>
      </c>
    </row>
    <row r="762" spans="1:5" ht="21" customHeight="1">
      <c r="A762" s="357">
        <v>2101701</v>
      </c>
      <c r="B762" s="347" t="s">
        <v>780</v>
      </c>
      <c r="C762" s="278"/>
      <c r="D762" s="278"/>
      <c r="E762" s="348"/>
    </row>
    <row r="763" spans="1:5" s="41" customFormat="1" ht="21" customHeight="1">
      <c r="A763" s="357">
        <v>2101702</v>
      </c>
      <c r="B763" s="347" t="s">
        <v>781</v>
      </c>
      <c r="C763" s="278"/>
      <c r="D763" s="278"/>
      <c r="E763" s="348"/>
    </row>
    <row r="764" spans="1:5" ht="21" customHeight="1">
      <c r="A764" s="357">
        <v>2101703</v>
      </c>
      <c r="B764" s="347" t="s">
        <v>782</v>
      </c>
      <c r="C764" s="278"/>
      <c r="D764" s="278"/>
      <c r="E764" s="348"/>
    </row>
    <row r="765" spans="1:5" s="41" customFormat="1" ht="21" customHeight="1">
      <c r="A765" s="357">
        <v>2101704</v>
      </c>
      <c r="B765" s="347" t="s">
        <v>783</v>
      </c>
      <c r="C765" s="278"/>
      <c r="D765" s="278"/>
      <c r="E765" s="348"/>
    </row>
    <row r="766" spans="1:5" ht="21" customHeight="1">
      <c r="A766" s="357">
        <v>2101799</v>
      </c>
      <c r="B766" s="347" t="s">
        <v>784</v>
      </c>
      <c r="C766" s="278"/>
      <c r="D766" s="278"/>
      <c r="E766" s="348"/>
    </row>
    <row r="767" spans="1:5" s="41" customFormat="1" ht="21" customHeight="1">
      <c r="A767" s="357">
        <v>21018</v>
      </c>
      <c r="B767" s="346" t="s">
        <v>785</v>
      </c>
      <c r="C767" s="278"/>
      <c r="D767" s="278"/>
      <c r="E767" s="278"/>
    </row>
    <row r="768" spans="1:5" ht="21" customHeight="1">
      <c r="A768" s="357">
        <v>2101801</v>
      </c>
      <c r="B768" s="347" t="s">
        <v>780</v>
      </c>
      <c r="C768" s="278"/>
      <c r="D768" s="278"/>
      <c r="E768" s="348"/>
    </row>
    <row r="769" spans="1:5" ht="21" customHeight="1">
      <c r="A769" s="357">
        <v>2101802</v>
      </c>
      <c r="B769" s="347" t="s">
        <v>781</v>
      </c>
      <c r="C769" s="278"/>
      <c r="D769" s="278"/>
      <c r="E769" s="348"/>
    </row>
    <row r="770" spans="1:5" ht="21" customHeight="1">
      <c r="A770" s="357">
        <v>2101803</v>
      </c>
      <c r="B770" s="347" t="s">
        <v>782</v>
      </c>
      <c r="C770" s="278"/>
      <c r="D770" s="278"/>
      <c r="E770" s="348"/>
    </row>
    <row r="771" spans="1:5" ht="21" customHeight="1">
      <c r="A771" s="357">
        <v>2101899</v>
      </c>
      <c r="B771" s="347" t="s">
        <v>786</v>
      </c>
      <c r="C771" s="278"/>
      <c r="D771" s="278"/>
      <c r="E771" s="348"/>
    </row>
    <row r="772" spans="1:5" ht="21" customHeight="1">
      <c r="A772" s="357">
        <v>21099</v>
      </c>
      <c r="B772" s="346" t="s">
        <v>787</v>
      </c>
      <c r="C772" s="307">
        <f t="shared" ref="C772:E772" si="193">SUM(C773)</f>
        <v>700</v>
      </c>
      <c r="D772" s="307">
        <f t="shared" si="193"/>
        <v>700</v>
      </c>
      <c r="E772" s="307">
        <f t="shared" si="193"/>
        <v>0</v>
      </c>
    </row>
    <row r="773" spans="1:5" ht="21" customHeight="1">
      <c r="A773" s="357">
        <v>2109999</v>
      </c>
      <c r="B773" s="347" t="s">
        <v>788</v>
      </c>
      <c r="C773" s="278">
        <f>D773+E773</f>
        <v>700</v>
      </c>
      <c r="D773" s="278">
        <v>700</v>
      </c>
      <c r="E773" s="348"/>
    </row>
    <row r="774" spans="1:5" ht="21" customHeight="1">
      <c r="A774" s="357">
        <v>211</v>
      </c>
      <c r="B774" s="346" t="s">
        <v>162</v>
      </c>
      <c r="C774" s="307">
        <f t="shared" ref="C774:E774" si="194">C775+C785+C789+C798+C805+C812+C818+C821+C824+C826+C828+C834+C836+C838+C849</f>
        <v>5680</v>
      </c>
      <c r="D774" s="307">
        <f t="shared" si="194"/>
        <v>5680</v>
      </c>
      <c r="E774" s="307">
        <f t="shared" si="194"/>
        <v>0</v>
      </c>
    </row>
    <row r="775" spans="1:5" ht="21" customHeight="1">
      <c r="A775" s="357">
        <v>21101</v>
      </c>
      <c r="B775" s="346" t="s">
        <v>789</v>
      </c>
      <c r="C775" s="278">
        <f t="shared" ref="C775:E775" si="195">SUM(C776:C784)</f>
        <v>150</v>
      </c>
      <c r="D775" s="278">
        <f t="shared" si="195"/>
        <v>150</v>
      </c>
      <c r="E775" s="278">
        <f t="shared" si="195"/>
        <v>0</v>
      </c>
    </row>
    <row r="776" spans="1:5" ht="21" customHeight="1">
      <c r="A776" s="357">
        <v>2110101</v>
      </c>
      <c r="B776" s="347" t="s">
        <v>235</v>
      </c>
      <c r="C776" s="278">
        <f t="shared" ref="C776" si="196">D776+E776</f>
        <v>150</v>
      </c>
      <c r="D776" s="278">
        <v>150</v>
      </c>
      <c r="E776" s="348"/>
    </row>
    <row r="777" spans="1:5" ht="21" customHeight="1">
      <c r="A777" s="357">
        <v>2110102</v>
      </c>
      <c r="B777" s="347" t="s">
        <v>236</v>
      </c>
      <c r="C777" s="278"/>
      <c r="D777" s="278"/>
      <c r="E777" s="348"/>
    </row>
    <row r="778" spans="1:5" ht="21" customHeight="1">
      <c r="A778" s="357">
        <v>2110103</v>
      </c>
      <c r="B778" s="347" t="s">
        <v>237</v>
      </c>
      <c r="C778" s="278"/>
      <c r="D778" s="278"/>
      <c r="E778" s="352"/>
    </row>
    <row r="779" spans="1:5" ht="21" customHeight="1">
      <c r="A779" s="357">
        <v>2110104</v>
      </c>
      <c r="B779" s="347" t="s">
        <v>790</v>
      </c>
      <c r="C779" s="278"/>
      <c r="D779" s="278"/>
      <c r="E779" s="348"/>
    </row>
    <row r="780" spans="1:5" ht="21" customHeight="1">
      <c r="A780" s="357">
        <v>2110105</v>
      </c>
      <c r="B780" s="347" t="s">
        <v>791</v>
      </c>
      <c r="C780" s="278"/>
      <c r="D780" s="278"/>
      <c r="E780" s="352"/>
    </row>
    <row r="781" spans="1:5" ht="21" customHeight="1">
      <c r="A781" s="357">
        <v>2110106</v>
      </c>
      <c r="B781" s="347" t="s">
        <v>792</v>
      </c>
      <c r="C781" s="278"/>
      <c r="D781" s="278"/>
      <c r="E781" s="348"/>
    </row>
    <row r="782" spans="1:5" s="41" customFormat="1" ht="21" customHeight="1">
      <c r="A782" s="357">
        <v>2110107</v>
      </c>
      <c r="B782" s="347" t="s">
        <v>793</v>
      </c>
      <c r="C782" s="278"/>
      <c r="D782" s="278"/>
      <c r="E782" s="352"/>
    </row>
    <row r="783" spans="1:5" ht="21" customHeight="1">
      <c r="A783" s="357">
        <v>2110108</v>
      </c>
      <c r="B783" s="347" t="s">
        <v>794</v>
      </c>
      <c r="C783" s="278"/>
      <c r="D783" s="278"/>
      <c r="E783" s="348"/>
    </row>
    <row r="784" spans="1:5" s="41" customFormat="1" ht="21" customHeight="1">
      <c r="A784" s="357">
        <v>2110199</v>
      </c>
      <c r="B784" s="347" t="s">
        <v>795</v>
      </c>
      <c r="C784" s="278"/>
      <c r="D784" s="278"/>
      <c r="E784" s="348"/>
    </row>
    <row r="785" spans="1:5" s="41" customFormat="1" ht="21" customHeight="1">
      <c r="A785" s="357">
        <v>21102</v>
      </c>
      <c r="B785" s="346" t="s">
        <v>796</v>
      </c>
      <c r="C785" s="307">
        <f t="shared" ref="C785:E785" si="197">SUM(C786:C788)</f>
        <v>5</v>
      </c>
      <c r="D785" s="307">
        <f t="shared" si="197"/>
        <v>5</v>
      </c>
      <c r="E785" s="307">
        <f t="shared" si="197"/>
        <v>0</v>
      </c>
    </row>
    <row r="786" spans="1:5" ht="21" customHeight="1">
      <c r="A786" s="357">
        <v>2110203</v>
      </c>
      <c r="B786" s="347" t="s">
        <v>797</v>
      </c>
      <c r="C786" s="278"/>
      <c r="D786" s="278"/>
      <c r="E786" s="348"/>
    </row>
    <row r="787" spans="1:5" ht="21" customHeight="1">
      <c r="A787" s="357">
        <v>2110204</v>
      </c>
      <c r="B787" s="347" t="s">
        <v>798</v>
      </c>
      <c r="C787" s="278"/>
      <c r="D787" s="278"/>
      <c r="E787" s="348"/>
    </row>
    <row r="788" spans="1:5" ht="21" customHeight="1">
      <c r="A788" s="357">
        <v>2110299</v>
      </c>
      <c r="B788" s="347" t="s">
        <v>799</v>
      </c>
      <c r="C788" s="278">
        <f t="shared" ref="C788" si="198">D788+E788</f>
        <v>5</v>
      </c>
      <c r="D788" s="278">
        <v>5</v>
      </c>
      <c r="E788" s="352"/>
    </row>
    <row r="789" spans="1:5" ht="21" customHeight="1">
      <c r="A789" s="357">
        <v>21103</v>
      </c>
      <c r="B789" s="346" t="s">
        <v>800</v>
      </c>
      <c r="C789" s="307">
        <f t="shared" ref="C789:E789" si="199">SUM(C790:C797)</f>
        <v>5233</v>
      </c>
      <c r="D789" s="307">
        <f t="shared" si="199"/>
        <v>5233</v>
      </c>
      <c r="E789" s="307">
        <f t="shared" si="199"/>
        <v>0</v>
      </c>
    </row>
    <row r="790" spans="1:5" ht="21" customHeight="1">
      <c r="A790" s="357">
        <v>2110301</v>
      </c>
      <c r="B790" s="347" t="s">
        <v>801</v>
      </c>
      <c r="C790" s="278"/>
      <c r="D790" s="278"/>
      <c r="E790" s="352"/>
    </row>
    <row r="791" spans="1:5" ht="21" customHeight="1">
      <c r="A791" s="357">
        <v>2110302</v>
      </c>
      <c r="B791" s="347" t="s">
        <v>802</v>
      </c>
      <c r="C791" s="278">
        <f t="shared" ref="C791:C797" si="200">D791+E791</f>
        <v>5225</v>
      </c>
      <c r="D791" s="278">
        <v>5225</v>
      </c>
      <c r="E791" s="348"/>
    </row>
    <row r="792" spans="1:5" ht="21" customHeight="1">
      <c r="A792" s="357">
        <v>2110303</v>
      </c>
      <c r="B792" s="347" t="s">
        <v>803</v>
      </c>
      <c r="C792" s="278"/>
      <c r="D792" s="278"/>
      <c r="E792" s="352"/>
    </row>
    <row r="793" spans="1:5" ht="21" customHeight="1">
      <c r="A793" s="357">
        <v>2110304</v>
      </c>
      <c r="B793" s="347" t="s">
        <v>804</v>
      </c>
      <c r="C793" s="278"/>
      <c r="D793" s="278"/>
      <c r="E793" s="348"/>
    </row>
    <row r="794" spans="1:5" ht="21" customHeight="1">
      <c r="A794" s="357">
        <v>2110305</v>
      </c>
      <c r="B794" s="347" t="s">
        <v>805</v>
      </c>
      <c r="C794" s="278"/>
      <c r="D794" s="278"/>
      <c r="E794" s="348"/>
    </row>
    <row r="795" spans="1:5" ht="21" customHeight="1">
      <c r="A795" s="357">
        <v>2110306</v>
      </c>
      <c r="B795" s="347" t="s">
        <v>806</v>
      </c>
      <c r="C795" s="278"/>
      <c r="D795" s="278"/>
      <c r="E795" s="348"/>
    </row>
    <row r="796" spans="1:5" s="41" customFormat="1" ht="21" customHeight="1">
      <c r="A796" s="357">
        <v>2110307</v>
      </c>
      <c r="B796" s="347" t="s">
        <v>807</v>
      </c>
      <c r="C796" s="278"/>
      <c r="D796" s="278"/>
      <c r="E796" s="348"/>
    </row>
    <row r="797" spans="1:5" ht="21" customHeight="1">
      <c r="A797" s="357">
        <v>2110399</v>
      </c>
      <c r="B797" s="347" t="s">
        <v>808</v>
      </c>
      <c r="C797" s="278">
        <f t="shared" si="200"/>
        <v>8</v>
      </c>
      <c r="D797" s="278">
        <v>8</v>
      </c>
      <c r="E797" s="348"/>
    </row>
    <row r="798" spans="1:5" s="41" customFormat="1" ht="21" customHeight="1">
      <c r="A798" s="357">
        <v>21104</v>
      </c>
      <c r="B798" s="346" t="s">
        <v>809</v>
      </c>
      <c r="C798" s="307">
        <f t="shared" ref="C798:E798" si="201">SUM(C799:C804)</f>
        <v>234</v>
      </c>
      <c r="D798" s="307">
        <f t="shared" si="201"/>
        <v>234</v>
      </c>
      <c r="E798" s="307">
        <f t="shared" si="201"/>
        <v>0</v>
      </c>
    </row>
    <row r="799" spans="1:5" ht="21" customHeight="1">
      <c r="A799" s="357">
        <v>2110401</v>
      </c>
      <c r="B799" s="347" t="s">
        <v>810</v>
      </c>
      <c r="C799" s="278"/>
      <c r="D799" s="278"/>
      <c r="E799" s="348"/>
    </row>
    <row r="800" spans="1:5" ht="21" customHeight="1">
      <c r="A800" s="357">
        <v>2110402</v>
      </c>
      <c r="B800" s="347" t="s">
        <v>811</v>
      </c>
      <c r="C800" s="278">
        <f t="shared" ref="C800:C803" si="202">D800+E800</f>
        <v>126</v>
      </c>
      <c r="D800" s="278">
        <v>126</v>
      </c>
      <c r="E800" s="348"/>
    </row>
    <row r="801" spans="1:5" s="41" customFormat="1" ht="21" customHeight="1">
      <c r="A801" s="357">
        <v>2110404</v>
      </c>
      <c r="B801" s="347" t="s">
        <v>812</v>
      </c>
      <c r="C801" s="278"/>
      <c r="D801" s="278"/>
      <c r="E801" s="348"/>
    </row>
    <row r="802" spans="1:5" ht="21" customHeight="1">
      <c r="A802" s="357">
        <v>2110405</v>
      </c>
      <c r="B802" s="347" t="s">
        <v>813</v>
      </c>
      <c r="C802" s="278"/>
      <c r="D802" s="278"/>
      <c r="E802" s="348"/>
    </row>
    <row r="803" spans="1:5" s="41" customFormat="1" ht="21" customHeight="1">
      <c r="A803" s="357">
        <v>2110406</v>
      </c>
      <c r="B803" s="347" t="s">
        <v>814</v>
      </c>
      <c r="C803" s="278">
        <f t="shared" si="202"/>
        <v>108</v>
      </c>
      <c r="D803" s="278">
        <v>108</v>
      </c>
      <c r="E803" s="348"/>
    </row>
    <row r="804" spans="1:5" ht="21" customHeight="1">
      <c r="A804" s="357">
        <v>2110499</v>
      </c>
      <c r="B804" s="347" t="s">
        <v>815</v>
      </c>
      <c r="C804" s="278"/>
      <c r="D804" s="278"/>
      <c r="E804" s="348"/>
    </row>
    <row r="805" spans="1:5" s="41" customFormat="1" ht="21" customHeight="1">
      <c r="A805" s="357">
        <v>21105</v>
      </c>
      <c r="B805" s="346" t="s">
        <v>816</v>
      </c>
      <c r="C805" s="307">
        <f t="shared" ref="C805:E805" si="203">SUM(C806:C811)</f>
        <v>32</v>
      </c>
      <c r="D805" s="307">
        <f t="shared" si="203"/>
        <v>32</v>
      </c>
      <c r="E805" s="307">
        <f t="shared" si="203"/>
        <v>0</v>
      </c>
    </row>
    <row r="806" spans="1:5" ht="21" customHeight="1">
      <c r="A806" s="357">
        <v>2110501</v>
      </c>
      <c r="B806" s="347" t="s">
        <v>817</v>
      </c>
      <c r="C806" s="278"/>
      <c r="D806" s="278"/>
      <c r="E806" s="348"/>
    </row>
    <row r="807" spans="1:5" s="41" customFormat="1" ht="21" customHeight="1">
      <c r="A807" s="357">
        <v>2110502</v>
      </c>
      <c r="B807" s="347" t="s">
        <v>818</v>
      </c>
      <c r="C807" s="278">
        <f t="shared" ref="C807" si="204">D807+E807</f>
        <v>32</v>
      </c>
      <c r="D807" s="278">
        <v>32</v>
      </c>
      <c r="E807" s="352"/>
    </row>
    <row r="808" spans="1:5" s="41" customFormat="1" ht="21" customHeight="1">
      <c r="A808" s="357">
        <v>2110503</v>
      </c>
      <c r="B808" s="347" t="s">
        <v>819</v>
      </c>
      <c r="C808" s="278"/>
      <c r="D808" s="278"/>
      <c r="E808" s="348"/>
    </row>
    <row r="809" spans="1:5" ht="21" customHeight="1">
      <c r="A809" s="357">
        <v>2110506</v>
      </c>
      <c r="B809" s="347" t="s">
        <v>820</v>
      </c>
      <c r="C809" s="278"/>
      <c r="D809" s="278"/>
      <c r="E809" s="352"/>
    </row>
    <row r="810" spans="1:5" ht="21" customHeight="1">
      <c r="A810" s="357">
        <v>2110507</v>
      </c>
      <c r="B810" s="347" t="s">
        <v>821</v>
      </c>
      <c r="C810" s="278"/>
      <c r="D810" s="278"/>
      <c r="E810" s="352"/>
    </row>
    <row r="811" spans="1:5" ht="21" customHeight="1">
      <c r="A811" s="357">
        <v>2110599</v>
      </c>
      <c r="B811" s="347" t="s">
        <v>822</v>
      </c>
      <c r="C811" s="278"/>
      <c r="D811" s="278"/>
      <c r="E811" s="348"/>
    </row>
    <row r="812" spans="1:5" ht="21" customHeight="1">
      <c r="A812" s="357">
        <v>21106</v>
      </c>
      <c r="B812" s="346" t="s">
        <v>823</v>
      </c>
      <c r="C812" s="307">
        <f t="shared" ref="C812:E812" si="205">SUM(C813:C817)</f>
        <v>0</v>
      </c>
      <c r="D812" s="307">
        <f t="shared" si="205"/>
        <v>0</v>
      </c>
      <c r="E812" s="307">
        <f t="shared" si="205"/>
        <v>0</v>
      </c>
    </row>
    <row r="813" spans="1:5" ht="21" customHeight="1">
      <c r="A813" s="357">
        <v>2110602</v>
      </c>
      <c r="B813" s="347" t="s">
        <v>824</v>
      </c>
      <c r="C813" s="278"/>
      <c r="D813" s="278"/>
      <c r="E813" s="348"/>
    </row>
    <row r="814" spans="1:5" ht="21" customHeight="1">
      <c r="A814" s="357">
        <v>2110603</v>
      </c>
      <c r="B814" s="347" t="s">
        <v>825</v>
      </c>
      <c r="C814" s="278"/>
      <c r="D814" s="278"/>
      <c r="E814" s="348"/>
    </row>
    <row r="815" spans="1:5" ht="21" customHeight="1">
      <c r="A815" s="357">
        <v>2110604</v>
      </c>
      <c r="B815" s="347" t="s">
        <v>826</v>
      </c>
      <c r="C815" s="278"/>
      <c r="D815" s="278"/>
      <c r="E815" s="348"/>
    </row>
    <row r="816" spans="1:5" ht="21" customHeight="1">
      <c r="A816" s="357">
        <v>2110605</v>
      </c>
      <c r="B816" s="347" t="s">
        <v>827</v>
      </c>
      <c r="C816" s="278"/>
      <c r="D816" s="278"/>
      <c r="E816" s="348"/>
    </row>
    <row r="817" spans="1:6" s="328" customFormat="1" ht="21" customHeight="1">
      <c r="A817" s="357">
        <v>2110699</v>
      </c>
      <c r="B817" s="347" t="s">
        <v>828</v>
      </c>
      <c r="C817" s="278"/>
      <c r="D817" s="278"/>
      <c r="E817" s="348"/>
      <c r="F817"/>
    </row>
    <row r="818" spans="1:6" s="328" customFormat="1" ht="21" customHeight="1">
      <c r="A818" s="357">
        <v>21107</v>
      </c>
      <c r="B818" s="346" t="s">
        <v>829</v>
      </c>
      <c r="C818" s="307">
        <f t="shared" ref="C818:E818" si="206">SUM(C819:C820)</f>
        <v>0</v>
      </c>
      <c r="D818" s="307">
        <f t="shared" si="206"/>
        <v>0</v>
      </c>
      <c r="E818" s="307">
        <f t="shared" si="206"/>
        <v>0</v>
      </c>
      <c r="F818"/>
    </row>
    <row r="819" spans="1:6" s="328" customFormat="1" ht="21" customHeight="1">
      <c r="A819" s="357">
        <v>2110704</v>
      </c>
      <c r="B819" s="347" t="s">
        <v>830</v>
      </c>
      <c r="C819" s="278"/>
      <c r="D819" s="278"/>
      <c r="E819" s="348"/>
      <c r="F819"/>
    </row>
    <row r="820" spans="1:6" s="328" customFormat="1" ht="21" customHeight="1">
      <c r="A820" s="357">
        <v>2110799</v>
      </c>
      <c r="B820" s="347" t="s">
        <v>831</v>
      </c>
      <c r="C820" s="278"/>
      <c r="D820" s="278"/>
      <c r="E820" s="348"/>
      <c r="F820"/>
    </row>
    <row r="821" spans="1:6" s="328" customFormat="1" ht="21" customHeight="1">
      <c r="A821" s="357">
        <v>21108</v>
      </c>
      <c r="B821" s="346" t="s">
        <v>832</v>
      </c>
      <c r="C821" s="307">
        <f t="shared" ref="C821:E821" si="207">SUM(C822:C823)</f>
        <v>0</v>
      </c>
      <c r="D821" s="307">
        <f t="shared" si="207"/>
        <v>0</v>
      </c>
      <c r="E821" s="307">
        <f t="shared" si="207"/>
        <v>0</v>
      </c>
      <c r="F821"/>
    </row>
    <row r="822" spans="1:6" s="328" customFormat="1" ht="21" customHeight="1">
      <c r="A822" s="357">
        <v>2110804</v>
      </c>
      <c r="B822" s="347" t="s">
        <v>833</v>
      </c>
      <c r="C822" s="278"/>
      <c r="D822" s="278"/>
      <c r="E822" s="348"/>
      <c r="F822"/>
    </row>
    <row r="823" spans="1:6" s="328" customFormat="1" ht="21" customHeight="1">
      <c r="A823" s="357">
        <v>2110899</v>
      </c>
      <c r="B823" s="347" t="s">
        <v>834</v>
      </c>
      <c r="C823" s="278"/>
      <c r="D823" s="278"/>
      <c r="E823" s="352"/>
      <c r="F823"/>
    </row>
    <row r="824" spans="1:6" s="328" customFormat="1" ht="21" customHeight="1">
      <c r="A824" s="357">
        <v>21109</v>
      </c>
      <c r="B824" s="346" t="s">
        <v>835</v>
      </c>
      <c r="C824" s="307">
        <f t="shared" ref="C824:E824" si="208">SUM(C825)</f>
        <v>0</v>
      </c>
      <c r="D824" s="307">
        <f t="shared" si="208"/>
        <v>0</v>
      </c>
      <c r="E824" s="307">
        <f t="shared" si="208"/>
        <v>0</v>
      </c>
      <c r="F824"/>
    </row>
    <row r="825" spans="1:6" s="328" customFormat="1" ht="21" customHeight="1">
      <c r="A825" s="357">
        <v>2110901</v>
      </c>
      <c r="B825" s="347" t="s">
        <v>836</v>
      </c>
      <c r="C825" s="278"/>
      <c r="D825" s="278"/>
      <c r="E825" s="348"/>
      <c r="F825"/>
    </row>
    <row r="826" spans="1:6" s="328" customFormat="1" ht="21" customHeight="1">
      <c r="A826" s="357">
        <v>21110</v>
      </c>
      <c r="B826" s="346" t="s">
        <v>837</v>
      </c>
      <c r="C826" s="307">
        <f t="shared" ref="C826:E826" si="209">SUM(C827)</f>
        <v>0</v>
      </c>
      <c r="D826" s="307">
        <f t="shared" si="209"/>
        <v>0</v>
      </c>
      <c r="E826" s="307">
        <f t="shared" si="209"/>
        <v>0</v>
      </c>
      <c r="F826"/>
    </row>
    <row r="827" spans="1:6" s="328" customFormat="1" ht="21" customHeight="1">
      <c r="A827" s="357">
        <v>2111001</v>
      </c>
      <c r="B827" s="347" t="s">
        <v>838</v>
      </c>
      <c r="C827" s="278"/>
      <c r="D827" s="278"/>
      <c r="E827" s="348"/>
      <c r="F827"/>
    </row>
    <row r="828" spans="1:6" s="328" customFormat="1" ht="21" customHeight="1">
      <c r="A828" s="357">
        <v>21111</v>
      </c>
      <c r="B828" s="346" t="s">
        <v>839</v>
      </c>
      <c r="C828" s="307">
        <f t="shared" ref="C828:E828" si="210">SUM(C829:C833)</f>
        <v>0</v>
      </c>
      <c r="D828" s="307">
        <f t="shared" si="210"/>
        <v>0</v>
      </c>
      <c r="E828" s="307">
        <f t="shared" si="210"/>
        <v>0</v>
      </c>
      <c r="F828"/>
    </row>
    <row r="829" spans="1:6" s="328" customFormat="1" ht="21" customHeight="1">
      <c r="A829" s="357">
        <v>2111101</v>
      </c>
      <c r="B829" s="347" t="s">
        <v>840</v>
      </c>
      <c r="C829" s="278"/>
      <c r="D829" s="278"/>
      <c r="E829" s="348"/>
      <c r="F829"/>
    </row>
    <row r="830" spans="1:6" s="328" customFormat="1" ht="21" customHeight="1">
      <c r="A830" s="357">
        <v>2111102</v>
      </c>
      <c r="B830" s="347" t="s">
        <v>841</v>
      </c>
      <c r="C830" s="278"/>
      <c r="D830" s="278"/>
      <c r="E830" s="352"/>
      <c r="F830"/>
    </row>
    <row r="831" spans="1:6" s="328" customFormat="1" ht="21" customHeight="1">
      <c r="A831" s="357">
        <v>2111103</v>
      </c>
      <c r="B831" s="347" t="s">
        <v>842</v>
      </c>
      <c r="C831" s="278"/>
      <c r="D831" s="278"/>
      <c r="E831" s="348"/>
      <c r="F831"/>
    </row>
    <row r="832" spans="1:6" s="328" customFormat="1" ht="21" customHeight="1">
      <c r="A832" s="357">
        <v>2111104</v>
      </c>
      <c r="B832" s="347" t="s">
        <v>843</v>
      </c>
      <c r="C832" s="278"/>
      <c r="D832" s="278"/>
      <c r="E832" s="352"/>
      <c r="F832"/>
    </row>
    <row r="833" spans="1:5" ht="21" customHeight="1">
      <c r="A833" s="357">
        <v>2111199</v>
      </c>
      <c r="B833" s="347" t="s">
        <v>844</v>
      </c>
      <c r="C833" s="278"/>
      <c r="D833" s="278"/>
      <c r="E833" s="352"/>
    </row>
    <row r="834" spans="1:5" s="41" customFormat="1" ht="21" customHeight="1">
      <c r="A834" s="357">
        <v>21112</v>
      </c>
      <c r="B834" s="346" t="s">
        <v>845</v>
      </c>
      <c r="C834" s="307">
        <f t="shared" ref="C834:E834" si="211">SUM(C835)</f>
        <v>0</v>
      </c>
      <c r="D834" s="307">
        <f t="shared" si="211"/>
        <v>0</v>
      </c>
      <c r="E834" s="307">
        <f t="shared" si="211"/>
        <v>0</v>
      </c>
    </row>
    <row r="835" spans="1:5" ht="21" customHeight="1">
      <c r="A835" s="357">
        <v>2111201</v>
      </c>
      <c r="B835" s="347" t="s">
        <v>846</v>
      </c>
      <c r="C835" s="278"/>
      <c r="D835" s="278"/>
      <c r="E835" s="348"/>
    </row>
    <row r="836" spans="1:5" ht="21" customHeight="1">
      <c r="A836" s="357">
        <v>21113</v>
      </c>
      <c r="B836" s="346" t="s">
        <v>847</v>
      </c>
      <c r="C836" s="307">
        <f t="shared" ref="C836:E836" si="212">SUM(C837)</f>
        <v>0</v>
      </c>
      <c r="D836" s="307">
        <f t="shared" si="212"/>
        <v>0</v>
      </c>
      <c r="E836" s="307">
        <f t="shared" si="212"/>
        <v>0</v>
      </c>
    </row>
    <row r="837" spans="1:5" ht="21" customHeight="1">
      <c r="A837" s="357">
        <v>2111301</v>
      </c>
      <c r="B837" s="347" t="s">
        <v>848</v>
      </c>
      <c r="C837" s="278"/>
      <c r="D837" s="278"/>
      <c r="E837" s="348"/>
    </row>
    <row r="838" spans="1:5" ht="21" customHeight="1">
      <c r="A838" s="357">
        <v>21114</v>
      </c>
      <c r="B838" s="346" t="s">
        <v>849</v>
      </c>
      <c r="C838" s="307">
        <f t="shared" ref="C838:E838" si="213">SUM(C839:C848)</f>
        <v>0</v>
      </c>
      <c r="D838" s="307">
        <f t="shared" si="213"/>
        <v>0</v>
      </c>
      <c r="E838" s="307">
        <f t="shared" si="213"/>
        <v>0</v>
      </c>
    </row>
    <row r="839" spans="1:5" ht="21" customHeight="1">
      <c r="A839" s="357">
        <v>2111401</v>
      </c>
      <c r="B839" s="347" t="s">
        <v>235</v>
      </c>
      <c r="C839" s="278"/>
      <c r="D839" s="278"/>
      <c r="E839" s="348"/>
    </row>
    <row r="840" spans="1:5" ht="21" customHeight="1">
      <c r="A840" s="357">
        <v>2111402</v>
      </c>
      <c r="B840" s="347" t="s">
        <v>236</v>
      </c>
      <c r="C840" s="278"/>
      <c r="D840" s="278"/>
      <c r="E840" s="348"/>
    </row>
    <row r="841" spans="1:5" ht="21" customHeight="1">
      <c r="A841" s="357">
        <v>2111403</v>
      </c>
      <c r="B841" s="347" t="s">
        <v>237</v>
      </c>
      <c r="C841" s="278"/>
      <c r="D841" s="278"/>
      <c r="E841" s="348"/>
    </row>
    <row r="842" spans="1:5" ht="21" customHeight="1">
      <c r="A842" s="357">
        <v>2111406</v>
      </c>
      <c r="B842" s="347" t="s">
        <v>850</v>
      </c>
      <c r="C842" s="278"/>
      <c r="D842" s="278"/>
      <c r="E842" s="348"/>
    </row>
    <row r="843" spans="1:5" ht="21" customHeight="1">
      <c r="A843" s="357">
        <v>2111407</v>
      </c>
      <c r="B843" s="347" t="s">
        <v>851</v>
      </c>
      <c r="C843" s="278"/>
      <c r="D843" s="278"/>
      <c r="E843" s="348"/>
    </row>
    <row r="844" spans="1:5" ht="21" customHeight="1">
      <c r="A844" s="357">
        <v>2111408</v>
      </c>
      <c r="B844" s="347" t="s">
        <v>852</v>
      </c>
      <c r="C844" s="278"/>
      <c r="D844" s="278"/>
      <c r="E844" s="348"/>
    </row>
    <row r="845" spans="1:5" ht="21" customHeight="1">
      <c r="A845" s="357">
        <v>2111411</v>
      </c>
      <c r="B845" s="347" t="s">
        <v>276</v>
      </c>
      <c r="C845" s="278"/>
      <c r="D845" s="278"/>
      <c r="E845" s="348"/>
    </row>
    <row r="846" spans="1:5" ht="21" customHeight="1">
      <c r="A846" s="357">
        <v>2111413</v>
      </c>
      <c r="B846" s="347" t="s">
        <v>853</v>
      </c>
      <c r="C846" s="278"/>
      <c r="D846" s="278"/>
      <c r="E846" s="348"/>
    </row>
    <row r="847" spans="1:5" ht="21" customHeight="1">
      <c r="A847" s="357">
        <v>2111450</v>
      </c>
      <c r="B847" s="347" t="s">
        <v>244</v>
      </c>
      <c r="C847" s="278"/>
      <c r="D847" s="278"/>
      <c r="E847" s="348"/>
    </row>
    <row r="848" spans="1:5" ht="21" customHeight="1">
      <c r="A848" s="357">
        <v>2111499</v>
      </c>
      <c r="B848" s="347" t="s">
        <v>854</v>
      </c>
      <c r="C848" s="278"/>
      <c r="D848" s="278"/>
      <c r="E848" s="348"/>
    </row>
    <row r="849" spans="1:5" ht="21" customHeight="1">
      <c r="A849" s="357">
        <v>21199</v>
      </c>
      <c r="B849" s="346" t="s">
        <v>855</v>
      </c>
      <c r="C849" s="307">
        <f t="shared" ref="C849:E849" si="214">SUM(C850)</f>
        <v>26</v>
      </c>
      <c r="D849" s="307">
        <f t="shared" si="214"/>
        <v>26</v>
      </c>
      <c r="E849" s="307">
        <f t="shared" si="214"/>
        <v>0</v>
      </c>
    </row>
    <row r="850" spans="1:5" ht="21" customHeight="1">
      <c r="A850" s="357">
        <v>2119999</v>
      </c>
      <c r="B850" s="347" t="s">
        <v>856</v>
      </c>
      <c r="C850" s="278">
        <f>D850+E850</f>
        <v>26</v>
      </c>
      <c r="D850" s="278">
        <v>26</v>
      </c>
      <c r="E850" s="348"/>
    </row>
    <row r="851" spans="1:5" ht="21" customHeight="1">
      <c r="A851" s="357">
        <v>212</v>
      </c>
      <c r="B851" s="346" t="s">
        <v>163</v>
      </c>
      <c r="C851" s="307">
        <f t="shared" ref="C851:E851" si="215">C852+C863+C865+C868+C870+C872</f>
        <v>6970</v>
      </c>
      <c r="D851" s="307">
        <f t="shared" si="215"/>
        <v>6970</v>
      </c>
      <c r="E851" s="307">
        <f t="shared" si="215"/>
        <v>0</v>
      </c>
    </row>
    <row r="852" spans="1:5" ht="21" customHeight="1">
      <c r="A852" s="357">
        <v>21201</v>
      </c>
      <c r="B852" s="346" t="s">
        <v>857</v>
      </c>
      <c r="C852" s="307">
        <f t="shared" ref="C852:E852" si="216">SUM(C853:C862)</f>
        <v>2893</v>
      </c>
      <c r="D852" s="307">
        <f t="shared" si="216"/>
        <v>2893</v>
      </c>
      <c r="E852" s="307">
        <f t="shared" si="216"/>
        <v>0</v>
      </c>
    </row>
    <row r="853" spans="1:5" ht="21" customHeight="1">
      <c r="A853" s="357">
        <v>2120101</v>
      </c>
      <c r="B853" s="347" t="s">
        <v>235</v>
      </c>
      <c r="C853" s="278">
        <f t="shared" ref="C853:C862" si="217">D853+E853</f>
        <v>1024</v>
      </c>
      <c r="D853" s="278">
        <v>1024</v>
      </c>
      <c r="E853" s="348"/>
    </row>
    <row r="854" spans="1:5" ht="21" customHeight="1">
      <c r="A854" s="357">
        <v>2120102</v>
      </c>
      <c r="B854" s="347" t="s">
        <v>236</v>
      </c>
      <c r="C854" s="278">
        <f t="shared" si="217"/>
        <v>64</v>
      </c>
      <c r="D854" s="278">
        <v>64</v>
      </c>
      <c r="E854" s="348"/>
    </row>
    <row r="855" spans="1:5" ht="21" customHeight="1">
      <c r="A855" s="357">
        <v>2120103</v>
      </c>
      <c r="B855" s="347" t="s">
        <v>237</v>
      </c>
      <c r="C855" s="278">
        <f t="shared" si="217"/>
        <v>782</v>
      </c>
      <c r="D855" s="278">
        <v>782</v>
      </c>
      <c r="E855" s="348"/>
    </row>
    <row r="856" spans="1:5" ht="21" customHeight="1">
      <c r="A856" s="357">
        <v>2120104</v>
      </c>
      <c r="B856" s="347" t="s">
        <v>858</v>
      </c>
      <c r="C856" s="278">
        <f t="shared" si="217"/>
        <v>807</v>
      </c>
      <c r="D856" s="278">
        <v>807</v>
      </c>
      <c r="E856" s="348"/>
    </row>
    <row r="857" spans="1:5" ht="21" customHeight="1">
      <c r="A857" s="357">
        <v>2120105</v>
      </c>
      <c r="B857" s="347" t="s">
        <v>859</v>
      </c>
      <c r="C857" s="278"/>
      <c r="D857" s="278"/>
      <c r="E857" s="348"/>
    </row>
    <row r="858" spans="1:5" ht="21" customHeight="1">
      <c r="A858" s="357">
        <v>2120106</v>
      </c>
      <c r="B858" s="347" t="s">
        <v>860</v>
      </c>
      <c r="C858" s="278"/>
      <c r="D858" s="278"/>
      <c r="E858" s="348"/>
    </row>
    <row r="859" spans="1:5" s="41" customFormat="1" ht="21" customHeight="1">
      <c r="A859" s="357">
        <v>2120107</v>
      </c>
      <c r="B859" s="347" t="s">
        <v>861</v>
      </c>
      <c r="C859" s="278"/>
      <c r="D859" s="278"/>
      <c r="E859" s="352"/>
    </row>
    <row r="860" spans="1:5" ht="21" customHeight="1">
      <c r="A860" s="357">
        <v>2120109</v>
      </c>
      <c r="B860" s="347" t="s">
        <v>862</v>
      </c>
      <c r="C860" s="278">
        <f t="shared" si="217"/>
        <v>100</v>
      </c>
      <c r="D860" s="278">
        <v>100</v>
      </c>
      <c r="E860" s="348"/>
    </row>
    <row r="861" spans="1:5" ht="21" customHeight="1">
      <c r="A861" s="357">
        <v>2120110</v>
      </c>
      <c r="B861" s="347" t="s">
        <v>863</v>
      </c>
      <c r="C861" s="278"/>
      <c r="D861" s="278"/>
      <c r="E861" s="348"/>
    </row>
    <row r="862" spans="1:5" ht="21" customHeight="1">
      <c r="A862" s="357">
        <v>2120199</v>
      </c>
      <c r="B862" s="347" t="s">
        <v>864</v>
      </c>
      <c r="C862" s="278">
        <f t="shared" si="217"/>
        <v>116</v>
      </c>
      <c r="D862" s="278">
        <v>116</v>
      </c>
      <c r="E862" s="348"/>
    </row>
    <row r="863" spans="1:5" ht="21" customHeight="1">
      <c r="A863" s="357">
        <v>21202</v>
      </c>
      <c r="B863" s="346" t="s">
        <v>865</v>
      </c>
      <c r="C863" s="307">
        <f t="shared" ref="C863:E863" si="218">SUM(C864)</f>
        <v>2493</v>
      </c>
      <c r="D863" s="307">
        <f t="shared" si="218"/>
        <v>2493</v>
      </c>
      <c r="E863" s="307">
        <f t="shared" si="218"/>
        <v>0</v>
      </c>
    </row>
    <row r="864" spans="1:5" ht="21" customHeight="1">
      <c r="A864" s="357">
        <v>2120201</v>
      </c>
      <c r="B864" s="347" t="s">
        <v>866</v>
      </c>
      <c r="C864" s="278">
        <f>D864+E864</f>
        <v>2493</v>
      </c>
      <c r="D864" s="278">
        <v>2493</v>
      </c>
      <c r="E864" s="348"/>
    </row>
    <row r="865" spans="1:5" ht="21" customHeight="1">
      <c r="A865" s="357">
        <v>21203</v>
      </c>
      <c r="B865" s="346" t="s">
        <v>867</v>
      </c>
      <c r="C865" s="307">
        <f t="shared" ref="C865:E865" si="219">SUM(C866:C867)</f>
        <v>121</v>
      </c>
      <c r="D865" s="307">
        <f t="shared" si="219"/>
        <v>121</v>
      </c>
      <c r="E865" s="307">
        <f t="shared" si="219"/>
        <v>0</v>
      </c>
    </row>
    <row r="866" spans="1:5" ht="21" customHeight="1">
      <c r="A866" s="357">
        <v>2120303</v>
      </c>
      <c r="B866" s="347" t="s">
        <v>868</v>
      </c>
      <c r="C866" s="278"/>
      <c r="D866" s="278"/>
      <c r="E866" s="348"/>
    </row>
    <row r="867" spans="1:5" ht="21" customHeight="1">
      <c r="A867" s="357">
        <v>2120399</v>
      </c>
      <c r="B867" s="347" t="s">
        <v>869</v>
      </c>
      <c r="C867" s="278">
        <f t="shared" ref="C867" si="220">D867+E867</f>
        <v>121</v>
      </c>
      <c r="D867" s="278">
        <v>121</v>
      </c>
      <c r="E867" s="348"/>
    </row>
    <row r="868" spans="1:5" ht="21" customHeight="1">
      <c r="A868" s="357">
        <v>21205</v>
      </c>
      <c r="B868" s="346" t="s">
        <v>870</v>
      </c>
      <c r="C868" s="307">
        <f t="shared" ref="C868:E868" si="221">SUM(C869)</f>
        <v>1079</v>
      </c>
      <c r="D868" s="307">
        <f t="shared" si="221"/>
        <v>1079</v>
      </c>
      <c r="E868" s="307">
        <f t="shared" si="221"/>
        <v>0</v>
      </c>
    </row>
    <row r="869" spans="1:5" ht="21" customHeight="1">
      <c r="A869" s="357">
        <v>2120501</v>
      </c>
      <c r="B869" s="347" t="s">
        <v>871</v>
      </c>
      <c r="C869" s="278">
        <f>D869+E869</f>
        <v>1079</v>
      </c>
      <c r="D869" s="278">
        <v>1079</v>
      </c>
      <c r="E869" s="348"/>
    </row>
    <row r="870" spans="1:5" ht="21" customHeight="1">
      <c r="A870" s="357">
        <v>21206</v>
      </c>
      <c r="B870" s="346" t="s">
        <v>872</v>
      </c>
      <c r="C870" s="307">
        <f t="shared" ref="C870:E870" si="222">SUM(C871)</f>
        <v>9</v>
      </c>
      <c r="D870" s="307">
        <f t="shared" si="222"/>
        <v>9</v>
      </c>
      <c r="E870" s="307">
        <f t="shared" si="222"/>
        <v>0</v>
      </c>
    </row>
    <row r="871" spans="1:5" ht="21" customHeight="1">
      <c r="A871" s="357">
        <v>2120601</v>
      </c>
      <c r="B871" s="347" t="s">
        <v>873</v>
      </c>
      <c r="C871" s="278">
        <f>D871+E871</f>
        <v>9</v>
      </c>
      <c r="D871" s="278">
        <v>9</v>
      </c>
      <c r="E871" s="348"/>
    </row>
    <row r="872" spans="1:5" ht="21" customHeight="1">
      <c r="A872" s="357">
        <v>21299</v>
      </c>
      <c r="B872" s="346" t="s">
        <v>874</v>
      </c>
      <c r="C872" s="307">
        <f t="shared" ref="C872:E872" si="223">SUM(C873)</f>
        <v>375</v>
      </c>
      <c r="D872" s="307">
        <f t="shared" si="223"/>
        <v>375</v>
      </c>
      <c r="E872" s="307">
        <f t="shared" si="223"/>
        <v>0</v>
      </c>
    </row>
    <row r="873" spans="1:5" ht="21" customHeight="1">
      <c r="A873" s="357">
        <v>2129999</v>
      </c>
      <c r="B873" s="347" t="s">
        <v>875</v>
      </c>
      <c r="C873" s="278">
        <f>D873+E873</f>
        <v>375</v>
      </c>
      <c r="D873" s="278">
        <v>375</v>
      </c>
      <c r="E873" s="348"/>
    </row>
    <row r="874" spans="1:5" ht="21" customHeight="1">
      <c r="A874" s="357">
        <v>213</v>
      </c>
      <c r="B874" s="346" t="s">
        <v>164</v>
      </c>
      <c r="C874" s="307">
        <f t="shared" ref="C874:E874" si="224">C875+C901+C924+C952+C963+C970+C976+C979</f>
        <v>84033</v>
      </c>
      <c r="D874" s="307">
        <f t="shared" si="224"/>
        <v>84033</v>
      </c>
      <c r="E874" s="307">
        <f t="shared" si="224"/>
        <v>0</v>
      </c>
    </row>
    <row r="875" spans="1:5" ht="21" customHeight="1">
      <c r="A875" s="357">
        <v>21301</v>
      </c>
      <c r="B875" s="346" t="s">
        <v>876</v>
      </c>
      <c r="C875" s="307">
        <f t="shared" ref="C875:E875" si="225">SUM(C876:C900)</f>
        <v>30952</v>
      </c>
      <c r="D875" s="307">
        <f t="shared" si="225"/>
        <v>30952</v>
      </c>
      <c r="E875" s="307">
        <f t="shared" si="225"/>
        <v>0</v>
      </c>
    </row>
    <row r="876" spans="1:5" ht="21" customHeight="1">
      <c r="A876" s="357">
        <v>2130101</v>
      </c>
      <c r="B876" s="347" t="s">
        <v>235</v>
      </c>
      <c r="C876" s="278">
        <f t="shared" ref="C876:C899" si="226">D876+E876</f>
        <v>3268</v>
      </c>
      <c r="D876" s="278">
        <v>3268</v>
      </c>
      <c r="E876" s="348"/>
    </row>
    <row r="877" spans="1:5" ht="21" customHeight="1">
      <c r="A877" s="357">
        <v>2130102</v>
      </c>
      <c r="B877" s="347" t="s">
        <v>236</v>
      </c>
      <c r="C877" s="278"/>
      <c r="D877" s="278"/>
      <c r="E877" s="348"/>
    </row>
    <row r="878" spans="1:5" ht="21" customHeight="1">
      <c r="A878" s="357">
        <v>2130103</v>
      </c>
      <c r="B878" s="347" t="s">
        <v>237</v>
      </c>
      <c r="C878" s="278"/>
      <c r="D878" s="278"/>
      <c r="E878" s="348"/>
    </row>
    <row r="879" spans="1:5" ht="21" customHeight="1">
      <c r="A879" s="357">
        <v>2130104</v>
      </c>
      <c r="B879" s="347" t="s">
        <v>244</v>
      </c>
      <c r="C879" s="278">
        <f t="shared" si="226"/>
        <v>2742</v>
      </c>
      <c r="D879" s="278">
        <v>2742</v>
      </c>
      <c r="E879" s="348"/>
    </row>
    <row r="880" spans="1:5" ht="21" customHeight="1">
      <c r="A880" s="357">
        <v>2130105</v>
      </c>
      <c r="B880" s="347" t="s">
        <v>877</v>
      </c>
      <c r="C880" s="278"/>
      <c r="D880" s="278"/>
      <c r="E880" s="348"/>
    </row>
    <row r="881" spans="1:5" ht="21" customHeight="1">
      <c r="A881" s="357">
        <v>2130106</v>
      </c>
      <c r="B881" s="347" t="s">
        <v>878</v>
      </c>
      <c r="C881" s="278">
        <f t="shared" si="226"/>
        <v>178</v>
      </c>
      <c r="D881" s="278">
        <v>178</v>
      </c>
      <c r="E881" s="348"/>
    </row>
    <row r="882" spans="1:5" ht="21" customHeight="1">
      <c r="A882" s="357">
        <v>2130108</v>
      </c>
      <c r="B882" s="347" t="s">
        <v>879</v>
      </c>
      <c r="C882" s="278">
        <f t="shared" si="226"/>
        <v>360</v>
      </c>
      <c r="D882" s="278">
        <v>360</v>
      </c>
      <c r="E882" s="348"/>
    </row>
    <row r="883" spans="1:5" ht="21" customHeight="1">
      <c r="A883" s="357">
        <v>2130109</v>
      </c>
      <c r="B883" s="347" t="s">
        <v>880</v>
      </c>
      <c r="C883" s="278">
        <f t="shared" si="226"/>
        <v>20</v>
      </c>
      <c r="D883" s="278">
        <v>20</v>
      </c>
      <c r="E883" s="348"/>
    </row>
    <row r="884" spans="1:5" ht="21" customHeight="1">
      <c r="A884" s="357">
        <v>2130110</v>
      </c>
      <c r="B884" s="347" t="s">
        <v>881</v>
      </c>
      <c r="C884" s="278">
        <f t="shared" si="226"/>
        <v>10</v>
      </c>
      <c r="D884" s="278">
        <v>10</v>
      </c>
      <c r="E884" s="352"/>
    </row>
    <row r="885" spans="1:5" ht="21" customHeight="1">
      <c r="A885" s="357">
        <v>2130111</v>
      </c>
      <c r="B885" s="347" t="s">
        <v>882</v>
      </c>
      <c r="C885" s="278"/>
      <c r="D885" s="278"/>
      <c r="E885" s="348"/>
    </row>
    <row r="886" spans="1:5" ht="21" customHeight="1">
      <c r="A886" s="357">
        <v>2130112</v>
      </c>
      <c r="B886" s="347" t="s">
        <v>883</v>
      </c>
      <c r="C886" s="278"/>
      <c r="D886" s="278"/>
      <c r="E886" s="348"/>
    </row>
    <row r="887" spans="1:5" s="41" customFormat="1" ht="21" customHeight="1">
      <c r="A887" s="357">
        <v>2130114</v>
      </c>
      <c r="B887" s="347" t="s">
        <v>884</v>
      </c>
      <c r="C887" s="278"/>
      <c r="D887" s="278"/>
      <c r="E887" s="348"/>
    </row>
    <row r="888" spans="1:5" ht="21" customHeight="1">
      <c r="A888" s="357">
        <v>2130119</v>
      </c>
      <c r="B888" s="347" t="s">
        <v>885</v>
      </c>
      <c r="C888" s="278">
        <f t="shared" si="226"/>
        <v>121</v>
      </c>
      <c r="D888" s="278">
        <v>121</v>
      </c>
      <c r="E888" s="348"/>
    </row>
    <row r="889" spans="1:5" ht="21" customHeight="1">
      <c r="A889" s="357">
        <v>2130120</v>
      </c>
      <c r="B889" s="347" t="s">
        <v>886</v>
      </c>
      <c r="C889" s="278">
        <f t="shared" si="226"/>
        <v>6712</v>
      </c>
      <c r="D889" s="278">
        <v>6712</v>
      </c>
      <c r="E889" s="348"/>
    </row>
    <row r="890" spans="1:5" ht="21" customHeight="1">
      <c r="A890" s="357">
        <v>2130121</v>
      </c>
      <c r="B890" s="347" t="s">
        <v>887</v>
      </c>
      <c r="C890" s="278"/>
      <c r="D890" s="278"/>
      <c r="E890" s="348"/>
    </row>
    <row r="891" spans="1:5" ht="21" customHeight="1">
      <c r="A891" s="357">
        <v>2130122</v>
      </c>
      <c r="B891" s="347" t="s">
        <v>888</v>
      </c>
      <c r="C891" s="278">
        <f t="shared" si="226"/>
        <v>6198</v>
      </c>
      <c r="D891" s="278">
        <v>6198</v>
      </c>
      <c r="E891" s="348"/>
    </row>
    <row r="892" spans="1:5" ht="21" customHeight="1">
      <c r="A892" s="357">
        <v>2130124</v>
      </c>
      <c r="B892" s="347" t="s">
        <v>889</v>
      </c>
      <c r="C892" s="278"/>
      <c r="D892" s="278"/>
      <c r="E892" s="348"/>
    </row>
    <row r="893" spans="1:5" ht="21" customHeight="1">
      <c r="A893" s="357">
        <v>2130125</v>
      </c>
      <c r="B893" s="347" t="s">
        <v>890</v>
      </c>
      <c r="C893" s="278"/>
      <c r="D893" s="278"/>
      <c r="E893" s="348"/>
    </row>
    <row r="894" spans="1:5" ht="21" customHeight="1">
      <c r="A894" s="357">
        <v>2130126</v>
      </c>
      <c r="B894" s="347" t="s">
        <v>891</v>
      </c>
      <c r="C894" s="278">
        <f t="shared" si="226"/>
        <v>350</v>
      </c>
      <c r="D894" s="278">
        <v>350</v>
      </c>
      <c r="E894" s="348"/>
    </row>
    <row r="895" spans="1:5" ht="21" customHeight="1">
      <c r="A895" s="357">
        <v>2130135</v>
      </c>
      <c r="B895" s="347" t="s">
        <v>892</v>
      </c>
      <c r="C895" s="278">
        <f t="shared" si="226"/>
        <v>90</v>
      </c>
      <c r="D895" s="278">
        <v>90</v>
      </c>
      <c r="E895" s="348"/>
    </row>
    <row r="896" spans="1:5" ht="21" customHeight="1">
      <c r="A896" s="357">
        <v>2130142</v>
      </c>
      <c r="B896" s="347" t="s">
        <v>1468</v>
      </c>
      <c r="C896" s="278"/>
      <c r="D896" s="278"/>
      <c r="E896" s="348"/>
    </row>
    <row r="897" spans="1:5" ht="21" customHeight="1">
      <c r="A897" s="357">
        <v>2130148</v>
      </c>
      <c r="B897" s="347" t="s">
        <v>894</v>
      </c>
      <c r="C897" s="278"/>
      <c r="D897" s="278"/>
      <c r="E897" s="348"/>
    </row>
    <row r="898" spans="1:5" s="41" customFormat="1" ht="21" customHeight="1">
      <c r="A898" s="357">
        <v>2130152</v>
      </c>
      <c r="B898" s="347" t="s">
        <v>895</v>
      </c>
      <c r="C898" s="278"/>
      <c r="D898" s="278"/>
      <c r="E898" s="348"/>
    </row>
    <row r="899" spans="1:5" ht="21" customHeight="1">
      <c r="A899" s="357">
        <v>2130153</v>
      </c>
      <c r="B899" s="347" t="s">
        <v>1469</v>
      </c>
      <c r="C899" s="278">
        <f t="shared" si="226"/>
        <v>1461</v>
      </c>
      <c r="D899" s="278">
        <v>1461</v>
      </c>
      <c r="E899" s="348"/>
    </row>
    <row r="900" spans="1:5" ht="21" customHeight="1">
      <c r="A900" s="357">
        <v>2130199</v>
      </c>
      <c r="B900" s="347" t="s">
        <v>897</v>
      </c>
      <c r="C900" s="278">
        <f>D900+E900</f>
        <v>9442</v>
      </c>
      <c r="D900" s="278">
        <v>9442</v>
      </c>
      <c r="E900" s="348"/>
    </row>
    <row r="901" spans="1:5" ht="21" customHeight="1">
      <c r="A901" s="357">
        <v>21302</v>
      </c>
      <c r="B901" s="346" t="s">
        <v>898</v>
      </c>
      <c r="C901" s="307">
        <f t="shared" ref="C901:E901" si="227">SUM(C902:C923)</f>
        <v>3943</v>
      </c>
      <c r="D901" s="307">
        <f t="shared" si="227"/>
        <v>3943</v>
      </c>
      <c r="E901" s="307">
        <f t="shared" si="227"/>
        <v>0</v>
      </c>
    </row>
    <row r="902" spans="1:5" ht="21" customHeight="1">
      <c r="A902" s="357">
        <v>2130201</v>
      </c>
      <c r="B902" s="347" t="s">
        <v>235</v>
      </c>
      <c r="C902" s="278">
        <f t="shared" ref="C902:C919" si="228">D902+E902</f>
        <v>298</v>
      </c>
      <c r="D902" s="278">
        <v>298</v>
      </c>
      <c r="E902" s="348"/>
    </row>
    <row r="903" spans="1:5" ht="21" customHeight="1">
      <c r="A903" s="357">
        <v>2130202</v>
      </c>
      <c r="B903" s="347" t="s">
        <v>236</v>
      </c>
      <c r="C903" s="278"/>
      <c r="D903" s="278"/>
      <c r="E903" s="348"/>
    </row>
    <row r="904" spans="1:5" ht="21" customHeight="1">
      <c r="A904" s="357">
        <v>2130203</v>
      </c>
      <c r="B904" s="347" t="s">
        <v>237</v>
      </c>
      <c r="C904" s="278"/>
      <c r="D904" s="278"/>
      <c r="E904" s="348"/>
    </row>
    <row r="905" spans="1:5" s="41" customFormat="1" ht="21" customHeight="1">
      <c r="A905" s="357">
        <v>2130204</v>
      </c>
      <c r="B905" s="347" t="s">
        <v>899</v>
      </c>
      <c r="C905" s="278">
        <f t="shared" si="228"/>
        <v>818</v>
      </c>
      <c r="D905" s="278">
        <v>818</v>
      </c>
      <c r="E905" s="348"/>
    </row>
    <row r="906" spans="1:5" ht="21" customHeight="1">
      <c r="A906" s="357">
        <v>2130205</v>
      </c>
      <c r="B906" s="347" t="s">
        <v>900</v>
      </c>
      <c r="C906" s="278">
        <f t="shared" si="228"/>
        <v>2312</v>
      </c>
      <c r="D906" s="278">
        <v>2312</v>
      </c>
      <c r="E906" s="348"/>
    </row>
    <row r="907" spans="1:5" ht="21" customHeight="1">
      <c r="A907" s="357">
        <v>2130206</v>
      </c>
      <c r="B907" s="347" t="s">
        <v>901</v>
      </c>
      <c r="C907" s="278"/>
      <c r="D907" s="278"/>
      <c r="E907" s="348"/>
    </row>
    <row r="908" spans="1:5" ht="21" customHeight="1">
      <c r="A908" s="357">
        <v>2130207</v>
      </c>
      <c r="B908" s="347" t="s">
        <v>902</v>
      </c>
      <c r="C908" s="278"/>
      <c r="D908" s="278"/>
      <c r="E908" s="348"/>
    </row>
    <row r="909" spans="1:5" ht="21" customHeight="1">
      <c r="A909" s="357">
        <v>2130209</v>
      </c>
      <c r="B909" s="347" t="s">
        <v>903</v>
      </c>
      <c r="C909" s="278">
        <f t="shared" si="228"/>
        <v>31</v>
      </c>
      <c r="D909" s="278">
        <v>31</v>
      </c>
      <c r="E909" s="348"/>
    </row>
    <row r="910" spans="1:5" ht="21" customHeight="1">
      <c r="A910" s="357">
        <v>2130211</v>
      </c>
      <c r="B910" s="347" t="s">
        <v>904</v>
      </c>
      <c r="C910" s="278">
        <f t="shared" si="228"/>
        <v>6</v>
      </c>
      <c r="D910" s="278">
        <v>6</v>
      </c>
      <c r="E910" s="348"/>
    </row>
    <row r="911" spans="1:5" ht="21" customHeight="1">
      <c r="A911" s="357">
        <v>2130212</v>
      </c>
      <c r="B911" s="347" t="s">
        <v>905</v>
      </c>
      <c r="C911" s="278"/>
      <c r="D911" s="278"/>
      <c r="E911" s="348"/>
    </row>
    <row r="912" spans="1:5" s="41" customFormat="1" ht="21" customHeight="1">
      <c r="A912" s="357">
        <v>2130213</v>
      </c>
      <c r="B912" s="347" t="s">
        <v>906</v>
      </c>
      <c r="C912" s="278"/>
      <c r="D912" s="278"/>
      <c r="E912" s="352"/>
    </row>
    <row r="913" spans="1:5" ht="21" customHeight="1">
      <c r="A913" s="357">
        <v>2130217</v>
      </c>
      <c r="B913" s="347" t="s">
        <v>907</v>
      </c>
      <c r="C913" s="278"/>
      <c r="D913" s="278"/>
      <c r="E913" s="348"/>
    </row>
    <row r="914" spans="1:5" ht="21" customHeight="1">
      <c r="A914" s="357">
        <v>2130220</v>
      </c>
      <c r="B914" s="347" t="s">
        <v>908</v>
      </c>
      <c r="C914" s="278"/>
      <c r="D914" s="278"/>
      <c r="E914" s="348"/>
    </row>
    <row r="915" spans="1:5" s="41" customFormat="1" ht="21" customHeight="1">
      <c r="A915" s="357">
        <v>2130221</v>
      </c>
      <c r="B915" s="347" t="s">
        <v>909</v>
      </c>
      <c r="C915" s="278">
        <f t="shared" si="228"/>
        <v>400</v>
      </c>
      <c r="D915" s="278">
        <v>400</v>
      </c>
      <c r="E915" s="348"/>
    </row>
    <row r="916" spans="1:5" ht="21" customHeight="1">
      <c r="A916" s="357">
        <v>2130223</v>
      </c>
      <c r="B916" s="347" t="s">
        <v>910</v>
      </c>
      <c r="C916" s="278"/>
      <c r="D916" s="278"/>
      <c r="E916" s="348"/>
    </row>
    <row r="917" spans="1:5" ht="21" customHeight="1">
      <c r="A917" s="357">
        <v>2130226</v>
      </c>
      <c r="B917" s="347" t="s">
        <v>911</v>
      </c>
      <c r="C917" s="278"/>
      <c r="D917" s="278"/>
      <c r="E917" s="348"/>
    </row>
    <row r="918" spans="1:5" s="41" customFormat="1" ht="21" customHeight="1">
      <c r="A918" s="357">
        <v>2130227</v>
      </c>
      <c r="B918" s="347" t="s">
        <v>912</v>
      </c>
      <c r="C918" s="278">
        <f t="shared" si="228"/>
        <v>38</v>
      </c>
      <c r="D918" s="278">
        <v>38</v>
      </c>
      <c r="E918" s="348"/>
    </row>
    <row r="919" spans="1:5" s="41" customFormat="1" ht="21" customHeight="1">
      <c r="A919" s="357">
        <v>2130234</v>
      </c>
      <c r="B919" s="347" t="s">
        <v>913</v>
      </c>
      <c r="C919" s="278">
        <f t="shared" si="228"/>
        <v>40</v>
      </c>
      <c r="D919" s="278">
        <v>40</v>
      </c>
      <c r="E919" s="348"/>
    </row>
    <row r="920" spans="1:5" ht="21" customHeight="1">
      <c r="A920" s="357">
        <v>2130236</v>
      </c>
      <c r="B920" s="347" t="s">
        <v>914</v>
      </c>
      <c r="C920" s="278"/>
      <c r="D920" s="278"/>
      <c r="E920" s="348"/>
    </row>
    <row r="921" spans="1:5" ht="21" customHeight="1">
      <c r="A921" s="357">
        <v>2130237</v>
      </c>
      <c r="B921" s="347" t="s">
        <v>883</v>
      </c>
      <c r="C921" s="278"/>
      <c r="D921" s="278"/>
      <c r="E921" s="348"/>
    </row>
    <row r="922" spans="1:5" ht="21" customHeight="1">
      <c r="A922" s="357">
        <v>2130238</v>
      </c>
      <c r="B922" s="347" t="s">
        <v>915</v>
      </c>
      <c r="C922" s="278"/>
      <c r="D922" s="278"/>
      <c r="E922" s="348"/>
    </row>
    <row r="923" spans="1:5" ht="21" customHeight="1">
      <c r="A923" s="357">
        <v>2130299</v>
      </c>
      <c r="B923" s="347" t="s">
        <v>916</v>
      </c>
      <c r="C923" s="278"/>
      <c r="D923" s="278"/>
      <c r="E923" s="348"/>
    </row>
    <row r="924" spans="1:5" ht="21" customHeight="1">
      <c r="A924" s="357">
        <v>21303</v>
      </c>
      <c r="B924" s="346" t="s">
        <v>917</v>
      </c>
      <c r="C924" s="307">
        <f t="shared" ref="C924:E924" si="229">SUM(C925:C951)</f>
        <v>6456</v>
      </c>
      <c r="D924" s="307">
        <f t="shared" si="229"/>
        <v>6456</v>
      </c>
      <c r="E924" s="307">
        <f t="shared" si="229"/>
        <v>0</v>
      </c>
    </row>
    <row r="925" spans="1:5" ht="21" customHeight="1">
      <c r="A925" s="357">
        <v>2130301</v>
      </c>
      <c r="B925" s="347" t="s">
        <v>235</v>
      </c>
      <c r="C925" s="278">
        <f t="shared" ref="C925:C951" si="230">D925+E925</f>
        <v>553</v>
      </c>
      <c r="D925" s="278">
        <v>553</v>
      </c>
      <c r="E925" s="348"/>
    </row>
    <row r="926" spans="1:5" ht="21" customHeight="1">
      <c r="A926" s="357">
        <v>2130302</v>
      </c>
      <c r="B926" s="347" t="s">
        <v>236</v>
      </c>
      <c r="C926" s="278">
        <f t="shared" si="230"/>
        <v>92</v>
      </c>
      <c r="D926" s="278">
        <v>92</v>
      </c>
      <c r="E926" s="348"/>
    </row>
    <row r="927" spans="1:5" ht="21" customHeight="1">
      <c r="A927" s="357">
        <v>2130303</v>
      </c>
      <c r="B927" s="347" t="s">
        <v>350</v>
      </c>
      <c r="C927" s="278"/>
      <c r="D927" s="278"/>
      <c r="E927" s="348"/>
    </row>
    <row r="928" spans="1:5" ht="21" customHeight="1">
      <c r="A928" s="357">
        <v>2130304</v>
      </c>
      <c r="B928" s="347" t="s">
        <v>918</v>
      </c>
      <c r="C928" s="278">
        <f t="shared" si="230"/>
        <v>1784</v>
      </c>
      <c r="D928" s="278">
        <v>1784</v>
      </c>
      <c r="E928" s="348"/>
    </row>
    <row r="929" spans="1:5" ht="21" customHeight="1">
      <c r="A929" s="357">
        <v>2130305</v>
      </c>
      <c r="B929" s="347" t="s">
        <v>919</v>
      </c>
      <c r="C929" s="278">
        <f t="shared" si="230"/>
        <v>716</v>
      </c>
      <c r="D929" s="278">
        <v>716</v>
      </c>
      <c r="E929" s="348"/>
    </row>
    <row r="930" spans="1:5" ht="21" customHeight="1">
      <c r="A930" s="357">
        <v>2130306</v>
      </c>
      <c r="B930" s="347" t="s">
        <v>920</v>
      </c>
      <c r="C930" s="278">
        <f t="shared" si="230"/>
        <v>1291</v>
      </c>
      <c r="D930" s="278">
        <v>1291</v>
      </c>
      <c r="E930" s="348"/>
    </row>
    <row r="931" spans="1:5" ht="21" customHeight="1">
      <c r="A931" s="357">
        <v>2130307</v>
      </c>
      <c r="B931" s="347" t="s">
        <v>921</v>
      </c>
      <c r="C931" s="278"/>
      <c r="D931" s="278"/>
      <c r="E931" s="352"/>
    </row>
    <row r="932" spans="1:5" ht="21" customHeight="1">
      <c r="A932" s="357">
        <v>2130308</v>
      </c>
      <c r="B932" s="347" t="s">
        <v>922</v>
      </c>
      <c r="C932" s="278">
        <f t="shared" si="230"/>
        <v>100</v>
      </c>
      <c r="D932" s="278">
        <v>100</v>
      </c>
      <c r="E932" s="348"/>
    </row>
    <row r="933" spans="1:5" ht="21" customHeight="1">
      <c r="A933" s="357">
        <v>2130309</v>
      </c>
      <c r="B933" s="347" t="s">
        <v>923</v>
      </c>
      <c r="C933" s="278"/>
      <c r="D933" s="278"/>
      <c r="E933" s="348"/>
    </row>
    <row r="934" spans="1:5" ht="21" customHeight="1">
      <c r="A934" s="357">
        <v>2130310</v>
      </c>
      <c r="B934" s="347" t="s">
        <v>924</v>
      </c>
      <c r="C934" s="278">
        <f t="shared" si="230"/>
        <v>6</v>
      </c>
      <c r="D934" s="278">
        <v>6</v>
      </c>
      <c r="E934" s="348"/>
    </row>
    <row r="935" spans="1:5" ht="21" customHeight="1">
      <c r="A935" s="357">
        <v>2130311</v>
      </c>
      <c r="B935" s="347" t="s">
        <v>925</v>
      </c>
      <c r="C935" s="278">
        <f t="shared" si="230"/>
        <v>1050</v>
      </c>
      <c r="D935" s="278">
        <v>1050</v>
      </c>
      <c r="E935" s="348"/>
    </row>
    <row r="936" spans="1:5" ht="21" customHeight="1">
      <c r="A936" s="357">
        <v>2130312</v>
      </c>
      <c r="B936" s="347" t="s">
        <v>926</v>
      </c>
      <c r="C936" s="278">
        <f t="shared" si="230"/>
        <v>5</v>
      </c>
      <c r="D936" s="278">
        <v>5</v>
      </c>
      <c r="E936" s="348"/>
    </row>
    <row r="937" spans="1:5" ht="21" customHeight="1">
      <c r="A937" s="357">
        <v>2130313</v>
      </c>
      <c r="B937" s="347" t="s">
        <v>927</v>
      </c>
      <c r="C937" s="278"/>
      <c r="D937" s="278"/>
      <c r="E937" s="348"/>
    </row>
    <row r="938" spans="1:5" ht="21" customHeight="1">
      <c r="A938" s="357">
        <v>2130314</v>
      </c>
      <c r="B938" s="347" t="s">
        <v>928</v>
      </c>
      <c r="C938" s="278">
        <f t="shared" si="230"/>
        <v>58</v>
      </c>
      <c r="D938" s="278">
        <v>58</v>
      </c>
      <c r="E938" s="352"/>
    </row>
    <row r="939" spans="1:5" ht="21" customHeight="1">
      <c r="A939" s="357">
        <v>2130315</v>
      </c>
      <c r="B939" s="347" t="s">
        <v>929</v>
      </c>
      <c r="C939" s="278">
        <f t="shared" si="230"/>
        <v>340</v>
      </c>
      <c r="D939" s="278">
        <v>340</v>
      </c>
      <c r="E939" s="348"/>
    </row>
    <row r="940" spans="1:5" ht="21" customHeight="1">
      <c r="A940" s="357">
        <v>2130316</v>
      </c>
      <c r="B940" s="347" t="s">
        <v>930</v>
      </c>
      <c r="C940" s="278">
        <f t="shared" si="230"/>
        <v>18</v>
      </c>
      <c r="D940" s="278">
        <v>18</v>
      </c>
      <c r="E940" s="348"/>
    </row>
    <row r="941" spans="1:5" ht="21" customHeight="1">
      <c r="A941" s="357">
        <v>2130317</v>
      </c>
      <c r="B941" s="347" t="s">
        <v>931</v>
      </c>
      <c r="C941" s="278"/>
      <c r="D941" s="278"/>
      <c r="E941" s="352"/>
    </row>
    <row r="942" spans="1:5" s="41" customFormat="1" ht="21" customHeight="1">
      <c r="A942" s="357">
        <v>2130318</v>
      </c>
      <c r="B942" s="347" t="s">
        <v>932</v>
      </c>
      <c r="C942" s="278"/>
      <c r="D942" s="278"/>
      <c r="E942" s="348"/>
    </row>
    <row r="943" spans="1:5" ht="21" customHeight="1">
      <c r="A943" s="357">
        <v>2130319</v>
      </c>
      <c r="B943" s="347" t="s">
        <v>933</v>
      </c>
      <c r="C943" s="278">
        <f t="shared" si="230"/>
        <v>14</v>
      </c>
      <c r="D943" s="278">
        <v>14</v>
      </c>
      <c r="E943" s="348"/>
    </row>
    <row r="944" spans="1:5" ht="21" customHeight="1">
      <c r="A944" s="357">
        <v>2130321</v>
      </c>
      <c r="B944" s="347" t="s">
        <v>934</v>
      </c>
      <c r="C944" s="278"/>
      <c r="D944" s="278"/>
      <c r="E944" s="352"/>
    </row>
    <row r="945" spans="1:5" ht="21" customHeight="1">
      <c r="A945" s="357">
        <v>2130322</v>
      </c>
      <c r="B945" s="347" t="s">
        <v>935</v>
      </c>
      <c r="C945" s="278"/>
      <c r="D945" s="278"/>
      <c r="E945" s="352"/>
    </row>
    <row r="946" spans="1:5" ht="21" customHeight="1">
      <c r="A946" s="357">
        <v>2130333</v>
      </c>
      <c r="B946" s="347" t="s">
        <v>910</v>
      </c>
      <c r="C946" s="278"/>
      <c r="D946" s="278"/>
      <c r="E946" s="348"/>
    </row>
    <row r="947" spans="1:5" ht="21" customHeight="1">
      <c r="A947" s="357">
        <v>2130334</v>
      </c>
      <c r="B947" s="347" t="s">
        <v>936</v>
      </c>
      <c r="C947" s="278"/>
      <c r="D947" s="278"/>
      <c r="E947" s="348"/>
    </row>
    <row r="948" spans="1:5" ht="21" customHeight="1">
      <c r="A948" s="357">
        <v>2130335</v>
      </c>
      <c r="B948" s="347" t="s">
        <v>937</v>
      </c>
      <c r="C948" s="278"/>
      <c r="D948" s="278"/>
      <c r="E948" s="348"/>
    </row>
    <row r="949" spans="1:5" ht="21" customHeight="1">
      <c r="A949" s="357">
        <v>2130336</v>
      </c>
      <c r="B949" s="347" t="s">
        <v>938</v>
      </c>
      <c r="C949" s="278"/>
      <c r="D949" s="278"/>
      <c r="E949" s="348"/>
    </row>
    <row r="950" spans="1:5" ht="21" customHeight="1">
      <c r="A950" s="357">
        <v>2130337</v>
      </c>
      <c r="B950" s="347" t="s">
        <v>939</v>
      </c>
      <c r="C950" s="278"/>
      <c r="D950" s="278"/>
      <c r="E950" s="348"/>
    </row>
    <row r="951" spans="1:5" ht="21" customHeight="1">
      <c r="A951" s="357">
        <v>2130399</v>
      </c>
      <c r="B951" s="347" t="s">
        <v>940</v>
      </c>
      <c r="C951" s="278">
        <f t="shared" si="230"/>
        <v>429</v>
      </c>
      <c r="D951" s="278">
        <v>429</v>
      </c>
      <c r="E951" s="348"/>
    </row>
    <row r="952" spans="1:5" s="41" customFormat="1" ht="21" customHeight="1">
      <c r="A952" s="357">
        <v>21305</v>
      </c>
      <c r="B952" s="346" t="s">
        <v>941</v>
      </c>
      <c r="C952" s="307">
        <f t="shared" ref="C952:E952" si="231">SUM(C953:C962)</f>
        <v>28749</v>
      </c>
      <c r="D952" s="307">
        <f t="shared" si="231"/>
        <v>28749</v>
      </c>
      <c r="E952" s="307">
        <f t="shared" si="231"/>
        <v>0</v>
      </c>
    </row>
    <row r="953" spans="1:5" ht="21" customHeight="1">
      <c r="A953" s="357">
        <v>2130501</v>
      </c>
      <c r="B953" s="347" t="s">
        <v>235</v>
      </c>
      <c r="C953" s="278">
        <f t="shared" ref="C953:C962" si="232">D953+E953</f>
        <v>245</v>
      </c>
      <c r="D953" s="278">
        <v>245</v>
      </c>
      <c r="E953" s="348"/>
    </row>
    <row r="954" spans="1:5" ht="21" customHeight="1">
      <c r="A954" s="357">
        <v>2130502</v>
      </c>
      <c r="B954" s="347" t="s">
        <v>236</v>
      </c>
      <c r="C954" s="278"/>
      <c r="D954" s="278"/>
      <c r="E954" s="348"/>
    </row>
    <row r="955" spans="1:5" ht="21" customHeight="1">
      <c r="A955" s="357">
        <v>2130503</v>
      </c>
      <c r="B955" s="347" t="s">
        <v>237</v>
      </c>
      <c r="C955" s="278"/>
      <c r="D955" s="278"/>
      <c r="E955" s="348"/>
    </row>
    <row r="956" spans="1:5" ht="21" customHeight="1">
      <c r="A956" s="357">
        <v>2130504</v>
      </c>
      <c r="B956" s="347" t="s">
        <v>942</v>
      </c>
      <c r="C956" s="278">
        <f t="shared" si="232"/>
        <v>17699</v>
      </c>
      <c r="D956" s="278">
        <v>17699</v>
      </c>
      <c r="E956" s="348"/>
    </row>
    <row r="957" spans="1:5" ht="21" customHeight="1">
      <c r="A957" s="357">
        <v>2130505</v>
      </c>
      <c r="B957" s="347" t="s">
        <v>943</v>
      </c>
      <c r="C957" s="278">
        <f t="shared" si="232"/>
        <v>653</v>
      </c>
      <c r="D957" s="278">
        <v>653</v>
      </c>
      <c r="E957" s="348"/>
    </row>
    <row r="958" spans="1:5" ht="21" customHeight="1">
      <c r="A958" s="357">
        <v>2130506</v>
      </c>
      <c r="B958" s="347" t="s">
        <v>944</v>
      </c>
      <c r="C958" s="278">
        <f t="shared" si="232"/>
        <v>3387</v>
      </c>
      <c r="D958" s="278">
        <v>3387</v>
      </c>
      <c r="E958" s="348"/>
    </row>
    <row r="959" spans="1:5" ht="21" customHeight="1">
      <c r="A959" s="357">
        <v>2130507</v>
      </c>
      <c r="B959" s="347" t="s">
        <v>945</v>
      </c>
      <c r="C959" s="278">
        <f t="shared" si="232"/>
        <v>500</v>
      </c>
      <c r="D959" s="278">
        <v>500</v>
      </c>
      <c r="E959" s="348"/>
    </row>
    <row r="960" spans="1:5" ht="21" customHeight="1">
      <c r="A960" s="357">
        <v>2130508</v>
      </c>
      <c r="B960" s="347" t="s">
        <v>946</v>
      </c>
      <c r="C960" s="278"/>
      <c r="D960" s="278"/>
      <c r="E960" s="348"/>
    </row>
    <row r="961" spans="1:5" ht="21" customHeight="1">
      <c r="A961" s="357">
        <v>2130550</v>
      </c>
      <c r="B961" s="347" t="s">
        <v>244</v>
      </c>
      <c r="C961" s="278">
        <f t="shared" si="232"/>
        <v>63</v>
      </c>
      <c r="D961" s="278">
        <v>63</v>
      </c>
      <c r="E961" s="348"/>
    </row>
    <row r="962" spans="1:5" s="41" customFormat="1" ht="21" customHeight="1">
      <c r="A962" s="357">
        <v>2130599</v>
      </c>
      <c r="B962" s="347" t="s">
        <v>947</v>
      </c>
      <c r="C962" s="278">
        <f t="shared" si="232"/>
        <v>6202</v>
      </c>
      <c r="D962" s="278">
        <v>6202</v>
      </c>
      <c r="E962" s="348"/>
    </row>
    <row r="963" spans="1:5" ht="21" customHeight="1">
      <c r="A963" s="357">
        <v>21307</v>
      </c>
      <c r="B963" s="346" t="s">
        <v>948</v>
      </c>
      <c r="C963" s="307">
        <f t="shared" ref="C963:E963" si="233">SUM(C964:C969)</f>
        <v>10129</v>
      </c>
      <c r="D963" s="307">
        <f t="shared" si="233"/>
        <v>10129</v>
      </c>
      <c r="E963" s="307">
        <f t="shared" si="233"/>
        <v>0</v>
      </c>
    </row>
    <row r="964" spans="1:5" ht="21" customHeight="1">
      <c r="A964" s="357">
        <v>2130701</v>
      </c>
      <c r="B964" s="347" t="s">
        <v>949</v>
      </c>
      <c r="C964" s="278"/>
      <c r="D964" s="278"/>
      <c r="E964" s="348"/>
    </row>
    <row r="965" spans="1:5" ht="21" customHeight="1">
      <c r="A965" s="357">
        <v>2130704</v>
      </c>
      <c r="B965" s="347" t="s">
        <v>950</v>
      </c>
      <c r="C965" s="278"/>
      <c r="D965" s="278"/>
      <c r="E965" s="348"/>
    </row>
    <row r="966" spans="1:5" ht="21" customHeight="1">
      <c r="A966" s="357">
        <v>2130705</v>
      </c>
      <c r="B966" s="347" t="s">
        <v>951</v>
      </c>
      <c r="C966" s="278">
        <f t="shared" ref="C966:C968" si="234">D966+E966</f>
        <v>5516</v>
      </c>
      <c r="D966" s="278">
        <v>5516</v>
      </c>
      <c r="E966" s="348"/>
    </row>
    <row r="967" spans="1:5" s="41" customFormat="1" ht="21" customHeight="1">
      <c r="A967" s="357">
        <v>2130706</v>
      </c>
      <c r="B967" s="347" t="s">
        <v>952</v>
      </c>
      <c r="C967" s="278">
        <f t="shared" si="234"/>
        <v>781</v>
      </c>
      <c r="D967" s="278">
        <v>781</v>
      </c>
      <c r="E967" s="278"/>
    </row>
    <row r="968" spans="1:5" ht="21" customHeight="1">
      <c r="A968" s="357">
        <v>2130707</v>
      </c>
      <c r="B968" s="347" t="s">
        <v>953</v>
      </c>
      <c r="C968" s="278">
        <f t="shared" si="234"/>
        <v>3832</v>
      </c>
      <c r="D968" s="278">
        <v>3832</v>
      </c>
      <c r="E968" s="352"/>
    </row>
    <row r="969" spans="1:5" ht="21" customHeight="1">
      <c r="A969" s="357">
        <v>2130799</v>
      </c>
      <c r="B969" s="347" t="s">
        <v>954</v>
      </c>
      <c r="C969" s="278"/>
      <c r="D969" s="278"/>
      <c r="E969" s="348"/>
    </row>
    <row r="970" spans="1:5" ht="21" customHeight="1">
      <c r="A970" s="357">
        <v>21308</v>
      </c>
      <c r="B970" s="346" t="s">
        <v>955</v>
      </c>
      <c r="C970" s="307">
        <f t="shared" ref="C970:E970" si="235">SUM(C971:C975)</f>
        <v>2780</v>
      </c>
      <c r="D970" s="307">
        <f t="shared" si="235"/>
        <v>2780</v>
      </c>
      <c r="E970" s="307">
        <f t="shared" si="235"/>
        <v>0</v>
      </c>
    </row>
    <row r="971" spans="1:5" ht="21" customHeight="1">
      <c r="A971" s="357">
        <v>2130801</v>
      </c>
      <c r="B971" s="347" t="s">
        <v>956</v>
      </c>
      <c r="C971" s="278"/>
      <c r="D971" s="278"/>
      <c r="E971" s="348"/>
    </row>
    <row r="972" spans="1:5" ht="21" customHeight="1">
      <c r="A972" s="357">
        <v>2130803</v>
      </c>
      <c r="B972" s="347" t="s">
        <v>957</v>
      </c>
      <c r="C972" s="278">
        <f t="shared" ref="C972" si="236">D972+E972</f>
        <v>2780</v>
      </c>
      <c r="D972" s="278">
        <v>2780</v>
      </c>
      <c r="E972" s="348"/>
    </row>
    <row r="973" spans="1:5" ht="21" customHeight="1">
      <c r="A973" s="357">
        <v>2130804</v>
      </c>
      <c r="B973" s="347" t="s">
        <v>958</v>
      </c>
      <c r="C973" s="278"/>
      <c r="D973" s="278"/>
      <c r="E973" s="348"/>
    </row>
    <row r="974" spans="1:5" s="41" customFormat="1" ht="21" customHeight="1">
      <c r="A974" s="357">
        <v>2130805</v>
      </c>
      <c r="B974" s="347" t="s">
        <v>959</v>
      </c>
      <c r="C974" s="278"/>
      <c r="D974" s="278"/>
      <c r="E974" s="348"/>
    </row>
    <row r="975" spans="1:5" ht="21" customHeight="1">
      <c r="A975" s="357">
        <v>2130899</v>
      </c>
      <c r="B975" s="347" t="s">
        <v>960</v>
      </c>
      <c r="C975" s="278"/>
      <c r="D975" s="278"/>
      <c r="E975" s="348"/>
    </row>
    <row r="976" spans="1:5" ht="21" customHeight="1">
      <c r="A976" s="357">
        <v>21309</v>
      </c>
      <c r="B976" s="346" t="s">
        <v>961</v>
      </c>
      <c r="C976" s="307">
        <f t="shared" ref="C976:E976" si="237">SUM(C977:C978)</f>
        <v>932</v>
      </c>
      <c r="D976" s="307">
        <f t="shared" si="237"/>
        <v>932</v>
      </c>
      <c r="E976" s="307">
        <f t="shared" si="237"/>
        <v>0</v>
      </c>
    </row>
    <row r="977" spans="1:5" ht="21" customHeight="1">
      <c r="A977" s="357">
        <v>2130901</v>
      </c>
      <c r="B977" s="347" t="s">
        <v>962</v>
      </c>
      <c r="C977" s="278"/>
      <c r="D977" s="278"/>
      <c r="E977" s="348"/>
    </row>
    <row r="978" spans="1:5" ht="21" customHeight="1">
      <c r="A978" s="357">
        <v>2130999</v>
      </c>
      <c r="B978" s="347" t="s">
        <v>963</v>
      </c>
      <c r="C978" s="278">
        <f t="shared" ref="C978" si="238">D978+E978</f>
        <v>932</v>
      </c>
      <c r="D978" s="278">
        <v>932</v>
      </c>
      <c r="E978" s="352"/>
    </row>
    <row r="979" spans="1:5" s="41" customFormat="1" ht="21" customHeight="1">
      <c r="A979" s="357">
        <v>21399</v>
      </c>
      <c r="B979" s="346" t="s">
        <v>964</v>
      </c>
      <c r="C979" s="307">
        <f t="shared" ref="C979:E979" si="239">SUM(C980:C981)</f>
        <v>92</v>
      </c>
      <c r="D979" s="307">
        <f t="shared" si="239"/>
        <v>92</v>
      </c>
      <c r="E979" s="307">
        <f t="shared" si="239"/>
        <v>0</v>
      </c>
    </row>
    <row r="980" spans="1:5" ht="21" customHeight="1">
      <c r="A980" s="357">
        <v>2139901</v>
      </c>
      <c r="B980" s="347" t="s">
        <v>965</v>
      </c>
      <c r="C980" s="278"/>
      <c r="D980" s="278"/>
      <c r="E980" s="348"/>
    </row>
    <row r="981" spans="1:5" ht="21" customHeight="1">
      <c r="A981" s="357">
        <v>2139999</v>
      </c>
      <c r="B981" s="347" t="s">
        <v>966</v>
      </c>
      <c r="C981" s="278">
        <f t="shared" ref="C981" si="240">D981+E981</f>
        <v>92</v>
      </c>
      <c r="D981" s="278">
        <v>92</v>
      </c>
      <c r="E981" s="348"/>
    </row>
    <row r="982" spans="1:5" s="41" customFormat="1" ht="21" customHeight="1">
      <c r="A982" s="357">
        <v>214</v>
      </c>
      <c r="B982" s="346" t="s">
        <v>165</v>
      </c>
      <c r="C982" s="307">
        <f t="shared" ref="C982:E982" si="241">C983+C1005+C1015+C1025+C1032+C1037</f>
        <v>9023</v>
      </c>
      <c r="D982" s="307">
        <f t="shared" si="241"/>
        <v>9023</v>
      </c>
      <c r="E982" s="307">
        <f t="shared" si="241"/>
        <v>0</v>
      </c>
    </row>
    <row r="983" spans="1:5" s="41" customFormat="1" ht="21" customHeight="1">
      <c r="A983" s="357">
        <v>21401</v>
      </c>
      <c r="B983" s="346" t="s">
        <v>967</v>
      </c>
      <c r="C983" s="307">
        <f t="shared" ref="C983:E983" si="242">SUM(C984:C1004)</f>
        <v>9020</v>
      </c>
      <c r="D983" s="307">
        <f t="shared" si="242"/>
        <v>9020</v>
      </c>
      <c r="E983" s="307">
        <f t="shared" si="242"/>
        <v>0</v>
      </c>
    </row>
    <row r="984" spans="1:5" ht="21" customHeight="1">
      <c r="A984" s="357">
        <v>2140101</v>
      </c>
      <c r="B984" s="347" t="s">
        <v>235</v>
      </c>
      <c r="C984" s="278">
        <f t="shared" ref="C984:C1004" si="243">D984+E984</f>
        <v>553</v>
      </c>
      <c r="D984" s="278">
        <v>553</v>
      </c>
      <c r="E984" s="348"/>
    </row>
    <row r="985" spans="1:5" ht="21" customHeight="1">
      <c r="A985" s="357">
        <v>2140102</v>
      </c>
      <c r="B985" s="347" t="s">
        <v>236</v>
      </c>
      <c r="C985" s="278">
        <f t="shared" si="243"/>
        <v>40</v>
      </c>
      <c r="D985" s="278">
        <v>40</v>
      </c>
      <c r="E985" s="348"/>
    </row>
    <row r="986" spans="1:5" ht="21" customHeight="1">
      <c r="A986" s="357">
        <v>2140103</v>
      </c>
      <c r="B986" s="347" t="s">
        <v>237</v>
      </c>
      <c r="C986" s="278">
        <f t="shared" si="243"/>
        <v>40</v>
      </c>
      <c r="D986" s="278">
        <v>40</v>
      </c>
      <c r="E986" s="348"/>
    </row>
    <row r="987" spans="1:5" ht="21" customHeight="1">
      <c r="A987" s="357">
        <v>2140104</v>
      </c>
      <c r="B987" s="347" t="s">
        <v>968</v>
      </c>
      <c r="C987" s="278">
        <f t="shared" si="243"/>
        <v>4827</v>
      </c>
      <c r="D987" s="278">
        <v>4827</v>
      </c>
      <c r="E987" s="348"/>
    </row>
    <row r="988" spans="1:5" ht="21" customHeight="1">
      <c r="A988" s="357">
        <v>2140106</v>
      </c>
      <c r="B988" s="347" t="s">
        <v>969</v>
      </c>
      <c r="C988" s="278">
        <f t="shared" si="243"/>
        <v>3160</v>
      </c>
      <c r="D988" s="278">
        <v>3160</v>
      </c>
      <c r="E988" s="352"/>
    </row>
    <row r="989" spans="1:5" ht="21" customHeight="1">
      <c r="A989" s="357">
        <v>2140109</v>
      </c>
      <c r="B989" s="347" t="s">
        <v>970</v>
      </c>
      <c r="C989" s="278">
        <f t="shared" si="243"/>
        <v>40</v>
      </c>
      <c r="D989" s="278">
        <v>40</v>
      </c>
      <c r="E989" s="348"/>
    </row>
    <row r="990" spans="1:5" ht="21" customHeight="1">
      <c r="A990" s="357">
        <v>2140110</v>
      </c>
      <c r="B990" s="347" t="s">
        <v>971</v>
      </c>
      <c r="C990" s="278"/>
      <c r="D990" s="278"/>
      <c r="E990" s="348"/>
    </row>
    <row r="991" spans="1:5" ht="21" customHeight="1">
      <c r="A991" s="357">
        <v>2140111</v>
      </c>
      <c r="B991" s="347" t="s">
        <v>972</v>
      </c>
      <c r="C991" s="278"/>
      <c r="D991" s="278"/>
      <c r="E991" s="348"/>
    </row>
    <row r="992" spans="1:5" ht="21" customHeight="1">
      <c r="A992" s="357">
        <v>2140112</v>
      </c>
      <c r="B992" s="347" t="s">
        <v>973</v>
      </c>
      <c r="C992" s="278">
        <f t="shared" si="243"/>
        <v>85</v>
      </c>
      <c r="D992" s="278">
        <v>85</v>
      </c>
      <c r="E992" s="348"/>
    </row>
    <row r="993" spans="1:5" s="41" customFormat="1" ht="21" customHeight="1">
      <c r="A993" s="357">
        <v>2140114</v>
      </c>
      <c r="B993" s="347" t="s">
        <v>974</v>
      </c>
      <c r="C993" s="278"/>
      <c r="D993" s="278"/>
      <c r="E993" s="352"/>
    </row>
    <row r="994" spans="1:5" ht="21" customHeight="1">
      <c r="A994" s="357">
        <v>2140122</v>
      </c>
      <c r="B994" s="347" t="s">
        <v>975</v>
      </c>
      <c r="C994" s="278"/>
      <c r="D994" s="278"/>
      <c r="E994" s="348"/>
    </row>
    <row r="995" spans="1:5" ht="21" customHeight="1">
      <c r="A995" s="357">
        <v>2140123</v>
      </c>
      <c r="B995" s="347" t="s">
        <v>976</v>
      </c>
      <c r="C995" s="278"/>
      <c r="D995" s="278"/>
      <c r="E995" s="348"/>
    </row>
    <row r="996" spans="1:5" ht="21" customHeight="1">
      <c r="A996" s="357">
        <v>2140127</v>
      </c>
      <c r="B996" s="347" t="s">
        <v>977</v>
      </c>
      <c r="C996" s="278"/>
      <c r="D996" s="278"/>
      <c r="E996" s="348"/>
    </row>
    <row r="997" spans="1:5" ht="21" customHeight="1">
      <c r="A997" s="357">
        <v>2140128</v>
      </c>
      <c r="B997" s="347" t="s">
        <v>978</v>
      </c>
      <c r="C997" s="278"/>
      <c r="D997" s="278"/>
      <c r="E997" s="348"/>
    </row>
    <row r="998" spans="1:5" ht="21" customHeight="1">
      <c r="A998" s="357">
        <v>2140129</v>
      </c>
      <c r="B998" s="347" t="s">
        <v>979</v>
      </c>
      <c r="C998" s="278"/>
      <c r="D998" s="278"/>
      <c r="E998" s="348"/>
    </row>
    <row r="999" spans="1:5" ht="21" customHeight="1">
      <c r="A999" s="357">
        <v>2140130</v>
      </c>
      <c r="B999" s="347" t="s">
        <v>980</v>
      </c>
      <c r="C999" s="278"/>
      <c r="D999" s="278"/>
      <c r="E999" s="348"/>
    </row>
    <row r="1000" spans="1:5" ht="21" customHeight="1">
      <c r="A1000" s="357">
        <v>2140131</v>
      </c>
      <c r="B1000" s="347" t="s">
        <v>981</v>
      </c>
      <c r="C1000" s="278">
        <f t="shared" si="243"/>
        <v>81</v>
      </c>
      <c r="D1000" s="278">
        <v>81</v>
      </c>
      <c r="E1000" s="352"/>
    </row>
    <row r="1001" spans="1:5" ht="21" customHeight="1">
      <c r="A1001" s="357">
        <v>2140133</v>
      </c>
      <c r="B1001" s="347" t="s">
        <v>982</v>
      </c>
      <c r="C1001" s="278"/>
      <c r="D1001" s="278"/>
      <c r="E1001" s="348"/>
    </row>
    <row r="1002" spans="1:5" ht="21" customHeight="1">
      <c r="A1002" s="357">
        <v>2140136</v>
      </c>
      <c r="B1002" s="347" t="s">
        <v>983</v>
      </c>
      <c r="C1002" s="278"/>
      <c r="D1002" s="278"/>
      <c r="E1002" s="348"/>
    </row>
    <row r="1003" spans="1:5" ht="21" customHeight="1">
      <c r="A1003" s="357">
        <v>2140138</v>
      </c>
      <c r="B1003" s="347" t="s">
        <v>984</v>
      </c>
      <c r="C1003" s="278"/>
      <c r="D1003" s="278"/>
      <c r="E1003" s="348"/>
    </row>
    <row r="1004" spans="1:5" ht="21" customHeight="1">
      <c r="A1004" s="357">
        <v>2140199</v>
      </c>
      <c r="B1004" s="347" t="s">
        <v>985</v>
      </c>
      <c r="C1004" s="278">
        <f t="shared" si="243"/>
        <v>194</v>
      </c>
      <c r="D1004" s="278">
        <v>194</v>
      </c>
      <c r="E1004" s="348"/>
    </row>
    <row r="1005" spans="1:5" ht="21" customHeight="1">
      <c r="A1005" s="357">
        <v>21402</v>
      </c>
      <c r="B1005" s="346" t="s">
        <v>986</v>
      </c>
      <c r="C1005" s="307">
        <f t="shared" ref="C1005:E1005" si="244">SUM(C1006:C1014)</f>
        <v>0</v>
      </c>
      <c r="D1005" s="307">
        <f t="shared" si="244"/>
        <v>0</v>
      </c>
      <c r="E1005" s="307">
        <f t="shared" si="244"/>
        <v>0</v>
      </c>
    </row>
    <row r="1006" spans="1:5" ht="21" customHeight="1">
      <c r="A1006" s="357">
        <v>2140201</v>
      </c>
      <c r="B1006" s="347" t="s">
        <v>235</v>
      </c>
      <c r="C1006" s="278"/>
      <c r="D1006" s="278"/>
      <c r="E1006" s="348"/>
    </row>
    <row r="1007" spans="1:5" ht="21" customHeight="1">
      <c r="A1007" s="357">
        <v>2140202</v>
      </c>
      <c r="B1007" s="347" t="s">
        <v>236</v>
      </c>
      <c r="C1007" s="278"/>
      <c r="D1007" s="278"/>
      <c r="E1007" s="348"/>
    </row>
    <row r="1008" spans="1:5" ht="21" customHeight="1">
      <c r="A1008" s="357">
        <v>2140203</v>
      </c>
      <c r="B1008" s="347" t="s">
        <v>237</v>
      </c>
      <c r="C1008" s="278"/>
      <c r="D1008" s="278"/>
      <c r="E1008" s="352"/>
    </row>
    <row r="1009" spans="1:5" s="41" customFormat="1" ht="21" customHeight="1">
      <c r="A1009" s="357">
        <v>2140204</v>
      </c>
      <c r="B1009" s="347" t="s">
        <v>987</v>
      </c>
      <c r="C1009" s="278"/>
      <c r="D1009" s="278"/>
      <c r="E1009" s="352"/>
    </row>
    <row r="1010" spans="1:5" ht="21" customHeight="1">
      <c r="A1010" s="357">
        <v>2140205</v>
      </c>
      <c r="B1010" s="347" t="s">
        <v>988</v>
      </c>
      <c r="C1010" s="278"/>
      <c r="D1010" s="278"/>
      <c r="E1010" s="348"/>
    </row>
    <row r="1011" spans="1:5" ht="21" customHeight="1">
      <c r="A1011" s="357">
        <v>2140206</v>
      </c>
      <c r="B1011" s="347" t="s">
        <v>989</v>
      </c>
      <c r="C1011" s="278"/>
      <c r="D1011" s="278"/>
      <c r="E1011" s="348"/>
    </row>
    <row r="1012" spans="1:5" ht="21" customHeight="1">
      <c r="A1012" s="357">
        <v>2140207</v>
      </c>
      <c r="B1012" s="347" t="s">
        <v>990</v>
      </c>
      <c r="C1012" s="278"/>
      <c r="D1012" s="278"/>
      <c r="E1012" s="348"/>
    </row>
    <row r="1013" spans="1:5" ht="21" customHeight="1">
      <c r="A1013" s="357">
        <v>2140208</v>
      </c>
      <c r="B1013" s="347" t="s">
        <v>991</v>
      </c>
      <c r="C1013" s="278"/>
      <c r="D1013" s="278"/>
      <c r="E1013" s="348"/>
    </row>
    <row r="1014" spans="1:5" s="41" customFormat="1" ht="21" customHeight="1">
      <c r="A1014" s="357">
        <v>2140299</v>
      </c>
      <c r="B1014" s="347" t="s">
        <v>992</v>
      </c>
      <c r="C1014" s="278"/>
      <c r="D1014" s="278"/>
      <c r="E1014" s="348"/>
    </row>
    <row r="1015" spans="1:5" ht="21" customHeight="1">
      <c r="A1015" s="357">
        <v>21403</v>
      </c>
      <c r="B1015" s="346" t="s">
        <v>993</v>
      </c>
      <c r="C1015" s="307">
        <f t="shared" ref="C1015:E1015" si="245">SUM(C1016:C1024)</f>
        <v>0</v>
      </c>
      <c r="D1015" s="307">
        <f t="shared" si="245"/>
        <v>0</v>
      </c>
      <c r="E1015" s="307">
        <f t="shared" si="245"/>
        <v>0</v>
      </c>
    </row>
    <row r="1016" spans="1:5" ht="21" customHeight="1">
      <c r="A1016" s="357">
        <v>2140301</v>
      </c>
      <c r="B1016" s="347" t="s">
        <v>235</v>
      </c>
      <c r="C1016" s="278"/>
      <c r="D1016" s="278"/>
      <c r="E1016" s="348"/>
    </row>
    <row r="1017" spans="1:5" ht="21" customHeight="1">
      <c r="A1017" s="357">
        <v>2140302</v>
      </c>
      <c r="B1017" s="347" t="s">
        <v>236</v>
      </c>
      <c r="C1017" s="278"/>
      <c r="D1017" s="278"/>
      <c r="E1017" s="348"/>
    </row>
    <row r="1018" spans="1:5" ht="21" customHeight="1">
      <c r="A1018" s="357">
        <v>2140303</v>
      </c>
      <c r="B1018" s="347" t="s">
        <v>237</v>
      </c>
      <c r="C1018" s="278"/>
      <c r="D1018" s="278"/>
      <c r="E1018" s="348"/>
    </row>
    <row r="1019" spans="1:5" ht="21" customHeight="1">
      <c r="A1019" s="357">
        <v>2140304</v>
      </c>
      <c r="B1019" s="347" t="s">
        <v>994</v>
      </c>
      <c r="C1019" s="278"/>
      <c r="D1019" s="278"/>
      <c r="E1019" s="352"/>
    </row>
    <row r="1020" spans="1:5" ht="21" customHeight="1">
      <c r="A1020" s="357">
        <v>2140305</v>
      </c>
      <c r="B1020" s="347" t="s">
        <v>995</v>
      </c>
      <c r="C1020" s="278"/>
      <c r="D1020" s="278"/>
      <c r="E1020" s="348"/>
    </row>
    <row r="1021" spans="1:5" ht="21" customHeight="1">
      <c r="A1021" s="357">
        <v>2140306</v>
      </c>
      <c r="B1021" s="347" t="s">
        <v>996</v>
      </c>
      <c r="C1021" s="278"/>
      <c r="D1021" s="278"/>
      <c r="E1021" s="348"/>
    </row>
    <row r="1022" spans="1:5" ht="21" customHeight="1">
      <c r="A1022" s="357">
        <v>2140307</v>
      </c>
      <c r="B1022" s="347" t="s">
        <v>997</v>
      </c>
      <c r="C1022" s="278"/>
      <c r="D1022" s="278"/>
      <c r="E1022" s="348"/>
    </row>
    <row r="1023" spans="1:5" ht="21" customHeight="1">
      <c r="A1023" s="357">
        <v>2140308</v>
      </c>
      <c r="B1023" s="347" t="s">
        <v>998</v>
      </c>
      <c r="C1023" s="278"/>
      <c r="D1023" s="278"/>
      <c r="E1023" s="348"/>
    </row>
    <row r="1024" spans="1:5" ht="21" customHeight="1">
      <c r="A1024" s="357">
        <v>2140399</v>
      </c>
      <c r="B1024" s="347" t="s">
        <v>999</v>
      </c>
      <c r="C1024" s="278"/>
      <c r="D1024" s="278"/>
      <c r="E1024" s="348"/>
    </row>
    <row r="1025" spans="1:5" s="41" customFormat="1" ht="21" customHeight="1">
      <c r="A1025" s="357">
        <v>21405</v>
      </c>
      <c r="B1025" s="346" t="s">
        <v>1000</v>
      </c>
      <c r="C1025" s="307">
        <f t="shared" ref="C1025:E1025" si="246">SUM(C1026:C1031)</f>
        <v>0</v>
      </c>
      <c r="D1025" s="307">
        <f t="shared" si="246"/>
        <v>0</v>
      </c>
      <c r="E1025" s="307">
        <f t="shared" si="246"/>
        <v>0</v>
      </c>
    </row>
    <row r="1026" spans="1:5" ht="21" customHeight="1">
      <c r="A1026" s="357">
        <v>2140501</v>
      </c>
      <c r="B1026" s="347" t="s">
        <v>235</v>
      </c>
      <c r="C1026" s="278"/>
      <c r="D1026" s="278"/>
      <c r="E1026" s="348"/>
    </row>
    <row r="1027" spans="1:5" ht="21" customHeight="1">
      <c r="A1027" s="357">
        <v>2140502</v>
      </c>
      <c r="B1027" s="347" t="s">
        <v>236</v>
      </c>
      <c r="C1027" s="278"/>
      <c r="D1027" s="278"/>
      <c r="E1027" s="348"/>
    </row>
    <row r="1028" spans="1:5" ht="21" customHeight="1">
      <c r="A1028" s="357">
        <v>2140503</v>
      </c>
      <c r="B1028" s="347" t="s">
        <v>237</v>
      </c>
      <c r="C1028" s="278"/>
      <c r="D1028" s="278"/>
      <c r="E1028" s="348"/>
    </row>
    <row r="1029" spans="1:5" ht="21" customHeight="1">
      <c r="A1029" s="357">
        <v>2140504</v>
      </c>
      <c r="B1029" s="347" t="s">
        <v>991</v>
      </c>
      <c r="C1029" s="278"/>
      <c r="D1029" s="278"/>
      <c r="E1029" s="348"/>
    </row>
    <row r="1030" spans="1:5" ht="21" customHeight="1">
      <c r="A1030" s="357">
        <v>2140505</v>
      </c>
      <c r="B1030" s="347" t="s">
        <v>1001</v>
      </c>
      <c r="C1030" s="278"/>
      <c r="D1030" s="278"/>
      <c r="E1030" s="348"/>
    </row>
    <row r="1031" spans="1:5" ht="21" customHeight="1">
      <c r="A1031" s="357">
        <v>2140599</v>
      </c>
      <c r="B1031" s="347" t="s">
        <v>1002</v>
      </c>
      <c r="C1031" s="278"/>
      <c r="D1031" s="278"/>
      <c r="E1031" s="348"/>
    </row>
    <row r="1032" spans="1:5" s="41" customFormat="1" ht="21" customHeight="1">
      <c r="A1032" s="357">
        <v>21406</v>
      </c>
      <c r="B1032" s="346" t="s">
        <v>1003</v>
      </c>
      <c r="C1032" s="307">
        <f t="shared" ref="C1032:E1032" si="247">SUM(C1033:C1036)</f>
        <v>0</v>
      </c>
      <c r="D1032" s="307">
        <f t="shared" si="247"/>
        <v>0</v>
      </c>
      <c r="E1032" s="307">
        <f t="shared" si="247"/>
        <v>0</v>
      </c>
    </row>
    <row r="1033" spans="1:5" ht="21" customHeight="1">
      <c r="A1033" s="357">
        <v>2140601</v>
      </c>
      <c r="B1033" s="358" t="s">
        <v>1004</v>
      </c>
      <c r="C1033" s="278"/>
      <c r="D1033" s="278"/>
      <c r="E1033" s="348"/>
    </row>
    <row r="1034" spans="1:5" ht="21" customHeight="1">
      <c r="A1034" s="357">
        <v>2140602</v>
      </c>
      <c r="B1034" s="358" t="s">
        <v>1005</v>
      </c>
      <c r="C1034" s="278"/>
      <c r="D1034" s="278"/>
      <c r="E1034" s="348"/>
    </row>
    <row r="1035" spans="1:5" ht="21" customHeight="1">
      <c r="A1035" s="357">
        <v>2140603</v>
      </c>
      <c r="B1035" s="358" t="s">
        <v>1006</v>
      </c>
      <c r="C1035" s="278"/>
      <c r="D1035" s="278"/>
      <c r="E1035" s="352"/>
    </row>
    <row r="1036" spans="1:5" ht="21" customHeight="1">
      <c r="A1036" s="357">
        <v>2140699</v>
      </c>
      <c r="B1036" s="358" t="s">
        <v>1007</v>
      </c>
      <c r="C1036" s="278"/>
      <c r="D1036" s="278"/>
      <c r="E1036" s="348"/>
    </row>
    <row r="1037" spans="1:5" ht="21" customHeight="1">
      <c r="A1037" s="357">
        <v>21499</v>
      </c>
      <c r="B1037" s="346" t="s">
        <v>1008</v>
      </c>
      <c r="C1037" s="307">
        <f t="shared" ref="C1037:E1037" si="248">SUM(C1038:C1039)</f>
        <v>3</v>
      </c>
      <c r="D1037" s="307">
        <f t="shared" si="248"/>
        <v>3</v>
      </c>
      <c r="E1037" s="307">
        <f t="shared" si="248"/>
        <v>0</v>
      </c>
    </row>
    <row r="1038" spans="1:5" ht="21" customHeight="1">
      <c r="A1038" s="357">
        <v>2149901</v>
      </c>
      <c r="B1038" s="347" t="s">
        <v>1009</v>
      </c>
      <c r="C1038" s="278"/>
      <c r="D1038" s="278"/>
      <c r="E1038" s="348"/>
    </row>
    <row r="1039" spans="1:5" ht="21" customHeight="1">
      <c r="A1039" s="357">
        <v>2149999</v>
      </c>
      <c r="B1039" s="347" t="s">
        <v>1010</v>
      </c>
      <c r="C1039" s="278">
        <f t="shared" ref="C1039" si="249">D1039+E1039</f>
        <v>3</v>
      </c>
      <c r="D1039" s="278">
        <v>3</v>
      </c>
      <c r="E1039" s="348"/>
    </row>
    <row r="1040" spans="1:5" s="41" customFormat="1" ht="21" customHeight="1">
      <c r="A1040" s="357">
        <v>215</v>
      </c>
      <c r="B1040" s="346" t="s">
        <v>166</v>
      </c>
      <c r="C1040" s="307">
        <f t="shared" ref="C1040:E1040" si="250">C1041+C1051+C1067+C1072+C1083+C1090+C1098</f>
        <v>1093</v>
      </c>
      <c r="D1040" s="307">
        <f t="shared" si="250"/>
        <v>1093</v>
      </c>
      <c r="E1040" s="307">
        <f t="shared" si="250"/>
        <v>0</v>
      </c>
    </row>
    <row r="1041" spans="1:5" ht="21" customHeight="1">
      <c r="A1041" s="357">
        <v>21501</v>
      </c>
      <c r="B1041" s="346" t="s">
        <v>1011</v>
      </c>
      <c r="C1041" s="307">
        <f t="shared" ref="C1041:E1041" si="251">SUM(C1042:C1050)</f>
        <v>0</v>
      </c>
      <c r="D1041" s="307">
        <f t="shared" si="251"/>
        <v>0</v>
      </c>
      <c r="E1041" s="307">
        <f t="shared" si="251"/>
        <v>0</v>
      </c>
    </row>
    <row r="1042" spans="1:5" ht="21" customHeight="1">
      <c r="A1042" s="357">
        <v>2150101</v>
      </c>
      <c r="B1042" s="347" t="s">
        <v>235</v>
      </c>
      <c r="C1042" s="278"/>
      <c r="D1042" s="278"/>
      <c r="E1042" s="348"/>
    </row>
    <row r="1043" spans="1:5" ht="21" customHeight="1">
      <c r="A1043" s="357">
        <v>2150102</v>
      </c>
      <c r="B1043" s="347" t="s">
        <v>236</v>
      </c>
      <c r="C1043" s="278"/>
      <c r="D1043" s="278"/>
      <c r="E1043" s="348"/>
    </row>
    <row r="1044" spans="1:5" ht="21" customHeight="1">
      <c r="A1044" s="357">
        <v>2150103</v>
      </c>
      <c r="B1044" s="347" t="s">
        <v>237</v>
      </c>
      <c r="C1044" s="278"/>
      <c r="D1044" s="278"/>
      <c r="E1044" s="348"/>
    </row>
    <row r="1045" spans="1:5" ht="21" customHeight="1">
      <c r="A1045" s="357">
        <v>2150104</v>
      </c>
      <c r="B1045" s="347" t="s">
        <v>1012</v>
      </c>
      <c r="C1045" s="278"/>
      <c r="D1045" s="278"/>
      <c r="E1045" s="348"/>
    </row>
    <row r="1046" spans="1:5" s="41" customFormat="1" ht="21" customHeight="1">
      <c r="A1046" s="357">
        <v>2150105</v>
      </c>
      <c r="B1046" s="347" t="s">
        <v>1013</v>
      </c>
      <c r="C1046" s="278"/>
      <c r="D1046" s="278"/>
      <c r="E1046" s="348"/>
    </row>
    <row r="1047" spans="1:5" s="41" customFormat="1" ht="21" customHeight="1">
      <c r="A1047" s="357">
        <v>2150106</v>
      </c>
      <c r="B1047" s="347" t="s">
        <v>1014</v>
      </c>
      <c r="C1047" s="278"/>
      <c r="D1047" s="278"/>
      <c r="E1047" s="348"/>
    </row>
    <row r="1048" spans="1:5" ht="21" customHeight="1">
      <c r="A1048" s="357">
        <v>2150107</v>
      </c>
      <c r="B1048" s="347" t="s">
        <v>1015</v>
      </c>
      <c r="C1048" s="278"/>
      <c r="D1048" s="278"/>
      <c r="E1048" s="348"/>
    </row>
    <row r="1049" spans="1:5" ht="21" customHeight="1">
      <c r="A1049" s="357">
        <v>2150108</v>
      </c>
      <c r="B1049" s="347" t="s">
        <v>1016</v>
      </c>
      <c r="C1049" s="278"/>
      <c r="D1049" s="278"/>
      <c r="E1049" s="348"/>
    </row>
    <row r="1050" spans="1:5" ht="21" customHeight="1">
      <c r="A1050" s="357">
        <v>2150199</v>
      </c>
      <c r="B1050" s="347" t="s">
        <v>1017</v>
      </c>
      <c r="C1050" s="278"/>
      <c r="D1050" s="278"/>
      <c r="E1050" s="348"/>
    </row>
    <row r="1051" spans="1:5" ht="21" customHeight="1">
      <c r="A1051" s="357">
        <v>21502</v>
      </c>
      <c r="B1051" s="346" t="s">
        <v>1018</v>
      </c>
      <c r="C1051" s="307">
        <f t="shared" ref="C1051:E1051" si="252">SUM(C1052:C1066)</f>
        <v>148</v>
      </c>
      <c r="D1051" s="307">
        <f t="shared" si="252"/>
        <v>148</v>
      </c>
      <c r="E1051" s="307">
        <f t="shared" si="252"/>
        <v>0</v>
      </c>
    </row>
    <row r="1052" spans="1:5" ht="21" customHeight="1">
      <c r="A1052" s="357">
        <v>2150201</v>
      </c>
      <c r="B1052" s="347" t="s">
        <v>235</v>
      </c>
      <c r="C1052" s="278"/>
      <c r="D1052" s="278"/>
      <c r="E1052" s="348"/>
    </row>
    <row r="1053" spans="1:5" ht="21" customHeight="1">
      <c r="A1053" s="357">
        <v>2150202</v>
      </c>
      <c r="B1053" s="347" t="s">
        <v>236</v>
      </c>
      <c r="C1053" s="278"/>
      <c r="D1053" s="278"/>
      <c r="E1053" s="348"/>
    </row>
    <row r="1054" spans="1:5" ht="21" customHeight="1">
      <c r="A1054" s="357">
        <v>2150203</v>
      </c>
      <c r="B1054" s="347" t="s">
        <v>237</v>
      </c>
      <c r="C1054" s="278"/>
      <c r="D1054" s="278"/>
      <c r="E1054" s="348"/>
    </row>
    <row r="1055" spans="1:5" s="41" customFormat="1" ht="21" customHeight="1">
      <c r="A1055" s="357">
        <v>2150204</v>
      </c>
      <c r="B1055" s="347" t="s">
        <v>1019</v>
      </c>
      <c r="C1055" s="278"/>
      <c r="D1055" s="278"/>
      <c r="E1055" s="348"/>
    </row>
    <row r="1056" spans="1:5" ht="21" customHeight="1">
      <c r="A1056" s="357">
        <v>2150205</v>
      </c>
      <c r="B1056" s="347" t="s">
        <v>1020</v>
      </c>
      <c r="C1056" s="278"/>
      <c r="D1056" s="278"/>
      <c r="E1056" s="348"/>
    </row>
    <row r="1057" spans="1:5" s="41" customFormat="1" ht="21" customHeight="1">
      <c r="A1057" s="357">
        <v>2150206</v>
      </c>
      <c r="B1057" s="347" t="s">
        <v>1021</v>
      </c>
      <c r="C1057" s="278"/>
      <c r="D1057" s="278"/>
      <c r="E1057" s="348"/>
    </row>
    <row r="1058" spans="1:5" ht="21" customHeight="1">
      <c r="A1058" s="357">
        <v>2150207</v>
      </c>
      <c r="B1058" s="347" t="s">
        <v>1022</v>
      </c>
      <c r="C1058" s="278"/>
      <c r="D1058" s="278"/>
      <c r="E1058" s="352"/>
    </row>
    <row r="1059" spans="1:5" ht="21" customHeight="1">
      <c r="A1059" s="357">
        <v>2150208</v>
      </c>
      <c r="B1059" s="347" t="s">
        <v>1023</v>
      </c>
      <c r="C1059" s="278"/>
      <c r="D1059" s="278"/>
      <c r="E1059" s="348"/>
    </row>
    <row r="1060" spans="1:5" ht="21" customHeight="1">
      <c r="A1060" s="357">
        <v>2150209</v>
      </c>
      <c r="B1060" s="347" t="s">
        <v>1024</v>
      </c>
      <c r="C1060" s="278"/>
      <c r="D1060" s="278"/>
      <c r="E1060" s="348"/>
    </row>
    <row r="1061" spans="1:5" ht="21" customHeight="1">
      <c r="A1061" s="357">
        <v>2150210</v>
      </c>
      <c r="B1061" s="347" t="s">
        <v>1025</v>
      </c>
      <c r="C1061" s="278"/>
      <c r="D1061" s="278"/>
      <c r="E1061" s="348"/>
    </row>
    <row r="1062" spans="1:5" ht="21" customHeight="1">
      <c r="A1062" s="357">
        <v>2150212</v>
      </c>
      <c r="B1062" s="347" t="s">
        <v>1026</v>
      </c>
      <c r="C1062" s="278"/>
      <c r="D1062" s="278"/>
      <c r="E1062" s="348"/>
    </row>
    <row r="1063" spans="1:5" s="41" customFormat="1" ht="21" customHeight="1">
      <c r="A1063" s="357">
        <v>2150213</v>
      </c>
      <c r="B1063" s="347" t="s">
        <v>1027</v>
      </c>
      <c r="C1063" s="278"/>
      <c r="D1063" s="278"/>
      <c r="E1063" s="348"/>
    </row>
    <row r="1064" spans="1:5" ht="21" customHeight="1">
      <c r="A1064" s="357">
        <v>2150214</v>
      </c>
      <c r="B1064" s="347" t="s">
        <v>1028</v>
      </c>
      <c r="C1064" s="278"/>
      <c r="D1064" s="278"/>
      <c r="E1064" s="348"/>
    </row>
    <row r="1065" spans="1:5" ht="21" customHeight="1">
      <c r="A1065" s="357">
        <v>2150215</v>
      </c>
      <c r="B1065" s="347" t="s">
        <v>1029</v>
      </c>
      <c r="C1065" s="278"/>
      <c r="D1065" s="278"/>
      <c r="E1065" s="348"/>
    </row>
    <row r="1066" spans="1:5" s="41" customFormat="1" ht="21" customHeight="1">
      <c r="A1066" s="357">
        <v>2150299</v>
      </c>
      <c r="B1066" s="347" t="s">
        <v>1030</v>
      </c>
      <c r="C1066" s="278">
        <f t="shared" ref="C1066" si="253">D1066+E1066</f>
        <v>148</v>
      </c>
      <c r="D1066" s="278">
        <v>148</v>
      </c>
      <c r="E1066" s="352"/>
    </row>
    <row r="1067" spans="1:5" s="41" customFormat="1" ht="21" customHeight="1">
      <c r="A1067" s="357">
        <v>21503</v>
      </c>
      <c r="B1067" s="346" t="s">
        <v>1031</v>
      </c>
      <c r="C1067" s="307">
        <f t="shared" ref="C1067:E1067" si="254">SUM(C1068:C1071)</f>
        <v>0</v>
      </c>
      <c r="D1067" s="307">
        <f t="shared" si="254"/>
        <v>0</v>
      </c>
      <c r="E1067" s="307">
        <f t="shared" si="254"/>
        <v>0</v>
      </c>
    </row>
    <row r="1068" spans="1:5" ht="21" customHeight="1">
      <c r="A1068" s="357">
        <v>2150301</v>
      </c>
      <c r="B1068" s="347" t="s">
        <v>235</v>
      </c>
      <c r="C1068" s="278"/>
      <c r="D1068" s="278"/>
      <c r="E1068" s="348"/>
    </row>
    <row r="1069" spans="1:5" ht="21" customHeight="1">
      <c r="A1069" s="357">
        <v>2150302</v>
      </c>
      <c r="B1069" s="347" t="s">
        <v>236</v>
      </c>
      <c r="C1069" s="278"/>
      <c r="D1069" s="278"/>
      <c r="E1069" s="348"/>
    </row>
    <row r="1070" spans="1:5" ht="21" customHeight="1">
      <c r="A1070" s="357">
        <v>2150303</v>
      </c>
      <c r="B1070" s="347" t="s">
        <v>237</v>
      </c>
      <c r="C1070" s="278"/>
      <c r="D1070" s="278"/>
      <c r="E1070" s="348"/>
    </row>
    <row r="1071" spans="1:5" ht="21" customHeight="1">
      <c r="A1071" s="357">
        <v>2150399</v>
      </c>
      <c r="B1071" s="347" t="s">
        <v>1032</v>
      </c>
      <c r="C1071" s="278"/>
      <c r="D1071" s="278"/>
      <c r="E1071" s="348"/>
    </row>
    <row r="1072" spans="1:5" ht="21" customHeight="1">
      <c r="A1072" s="357">
        <v>21505</v>
      </c>
      <c r="B1072" s="346" t="s">
        <v>1033</v>
      </c>
      <c r="C1072" s="307">
        <f t="shared" ref="C1072:E1072" si="255">SUM(C1073:C1082)</f>
        <v>454</v>
      </c>
      <c r="D1072" s="307">
        <f t="shared" si="255"/>
        <v>454</v>
      </c>
      <c r="E1072" s="307">
        <f t="shared" si="255"/>
        <v>0</v>
      </c>
    </row>
    <row r="1073" spans="1:5" ht="21" customHeight="1">
      <c r="A1073" s="357">
        <v>2150501</v>
      </c>
      <c r="B1073" s="347" t="s">
        <v>235</v>
      </c>
      <c r="C1073" s="278"/>
      <c r="D1073" s="278"/>
      <c r="E1073" s="352"/>
    </row>
    <row r="1074" spans="1:5" s="41" customFormat="1" ht="21" customHeight="1">
      <c r="A1074" s="357">
        <v>2150502</v>
      </c>
      <c r="B1074" s="347" t="s">
        <v>236</v>
      </c>
      <c r="C1074" s="278"/>
      <c r="D1074" s="278"/>
      <c r="E1074" s="348"/>
    </row>
    <row r="1075" spans="1:5" ht="21" customHeight="1">
      <c r="A1075" s="357">
        <v>2150503</v>
      </c>
      <c r="B1075" s="347" t="s">
        <v>237</v>
      </c>
      <c r="C1075" s="278"/>
      <c r="D1075" s="278"/>
      <c r="E1075" s="348"/>
    </row>
    <row r="1076" spans="1:5" ht="21" customHeight="1">
      <c r="A1076" s="357">
        <v>2150505</v>
      </c>
      <c r="B1076" s="347" t="s">
        <v>1034</v>
      </c>
      <c r="C1076" s="278"/>
      <c r="D1076" s="278"/>
      <c r="E1076" s="348"/>
    </row>
    <row r="1077" spans="1:5" ht="21" customHeight="1">
      <c r="A1077" s="357">
        <v>2150507</v>
      </c>
      <c r="B1077" s="347" t="s">
        <v>1035</v>
      </c>
      <c r="C1077" s="278"/>
      <c r="D1077" s="278"/>
      <c r="E1077" s="348"/>
    </row>
    <row r="1078" spans="1:5" ht="21" customHeight="1">
      <c r="A1078" s="357">
        <v>2150508</v>
      </c>
      <c r="B1078" s="347" t="s">
        <v>1036</v>
      </c>
      <c r="C1078" s="278"/>
      <c r="D1078" s="278"/>
      <c r="E1078" s="348"/>
    </row>
    <row r="1079" spans="1:5" ht="21" customHeight="1">
      <c r="A1079" s="357">
        <v>2150516</v>
      </c>
      <c r="B1079" s="347" t="s">
        <v>1037</v>
      </c>
      <c r="C1079" s="278"/>
      <c r="D1079" s="278"/>
      <c r="E1079" s="348"/>
    </row>
    <row r="1080" spans="1:5" ht="21" customHeight="1">
      <c r="A1080" s="357">
        <v>2150517</v>
      </c>
      <c r="B1080" s="347" t="s">
        <v>1038</v>
      </c>
      <c r="C1080" s="278"/>
      <c r="D1080" s="278"/>
      <c r="E1080" s="348"/>
    </row>
    <row r="1081" spans="1:5" ht="21" customHeight="1">
      <c r="A1081" s="357">
        <v>2150550</v>
      </c>
      <c r="B1081" s="347" t="s">
        <v>244</v>
      </c>
      <c r="C1081" s="278"/>
      <c r="D1081" s="278"/>
      <c r="E1081" s="352"/>
    </row>
    <row r="1082" spans="1:5" ht="21" customHeight="1">
      <c r="A1082" s="357">
        <v>2150599</v>
      </c>
      <c r="B1082" s="347" t="s">
        <v>1039</v>
      </c>
      <c r="C1082" s="278">
        <f t="shared" ref="C1082" si="256">D1082+E1082</f>
        <v>454</v>
      </c>
      <c r="D1082" s="278">
        <v>454</v>
      </c>
      <c r="E1082" s="348"/>
    </row>
    <row r="1083" spans="1:5" ht="21" customHeight="1">
      <c r="A1083" s="357">
        <v>21507</v>
      </c>
      <c r="B1083" s="346" t="s">
        <v>1040</v>
      </c>
      <c r="C1083" s="307">
        <f t="shared" ref="C1083:E1083" si="257">SUM(C1084:C1089)</f>
        <v>391</v>
      </c>
      <c r="D1083" s="307">
        <f t="shared" si="257"/>
        <v>391</v>
      </c>
      <c r="E1083" s="307">
        <f t="shared" si="257"/>
        <v>0</v>
      </c>
    </row>
    <row r="1084" spans="1:5" s="41" customFormat="1" ht="21" customHeight="1">
      <c r="A1084" s="357">
        <v>2150701</v>
      </c>
      <c r="B1084" s="347" t="s">
        <v>235</v>
      </c>
      <c r="C1084" s="278"/>
      <c r="D1084" s="278"/>
      <c r="E1084" s="348"/>
    </row>
    <row r="1085" spans="1:5" ht="21" customHeight="1">
      <c r="A1085" s="357">
        <v>2150702</v>
      </c>
      <c r="B1085" s="347" t="s">
        <v>236</v>
      </c>
      <c r="C1085" s="278">
        <f t="shared" ref="C1085:C1089" si="258">D1085+E1085</f>
        <v>20</v>
      </c>
      <c r="D1085" s="278">
        <v>20</v>
      </c>
      <c r="E1085" s="348"/>
    </row>
    <row r="1086" spans="1:5" ht="21" customHeight="1">
      <c r="A1086" s="357">
        <v>2150703</v>
      </c>
      <c r="B1086" s="347" t="s">
        <v>237</v>
      </c>
      <c r="C1086" s="278"/>
      <c r="D1086" s="278"/>
      <c r="E1086" s="348"/>
    </row>
    <row r="1087" spans="1:5" ht="21" customHeight="1">
      <c r="A1087" s="357">
        <v>2150704</v>
      </c>
      <c r="B1087" s="347" t="s">
        <v>1041</v>
      </c>
      <c r="C1087" s="278"/>
      <c r="D1087" s="278"/>
      <c r="E1087" s="348"/>
    </row>
    <row r="1088" spans="1:5" ht="21" customHeight="1">
      <c r="A1088" s="357">
        <v>2150705</v>
      </c>
      <c r="B1088" s="347" t="s">
        <v>1042</v>
      </c>
      <c r="C1088" s="278"/>
      <c r="D1088" s="278"/>
      <c r="E1088" s="348"/>
    </row>
    <row r="1089" spans="1:5" ht="21" customHeight="1">
      <c r="A1089" s="357">
        <v>2150799</v>
      </c>
      <c r="B1089" s="347" t="s">
        <v>1043</v>
      </c>
      <c r="C1089" s="278">
        <f t="shared" si="258"/>
        <v>371</v>
      </c>
      <c r="D1089" s="278">
        <v>371</v>
      </c>
      <c r="E1089" s="352"/>
    </row>
    <row r="1090" spans="1:5" s="41" customFormat="1" ht="21" customHeight="1">
      <c r="A1090" s="357">
        <v>21508</v>
      </c>
      <c r="B1090" s="346" t="s">
        <v>1044</v>
      </c>
      <c r="C1090" s="307">
        <f t="shared" ref="C1090:E1090" si="259">SUM(C1091:C1097)</f>
        <v>100</v>
      </c>
      <c r="D1090" s="307">
        <f t="shared" si="259"/>
        <v>100</v>
      </c>
      <c r="E1090" s="307">
        <f t="shared" si="259"/>
        <v>0</v>
      </c>
    </row>
    <row r="1091" spans="1:5" s="41" customFormat="1" ht="21" customHeight="1">
      <c r="A1091" s="357">
        <v>2150801</v>
      </c>
      <c r="B1091" s="347" t="s">
        <v>235</v>
      </c>
      <c r="C1091" s="278"/>
      <c r="D1091" s="278"/>
      <c r="E1091" s="348"/>
    </row>
    <row r="1092" spans="1:5" ht="21" customHeight="1">
      <c r="A1092" s="357">
        <v>2150802</v>
      </c>
      <c r="B1092" s="347" t="s">
        <v>236</v>
      </c>
      <c r="C1092" s="278"/>
      <c r="D1092" s="278"/>
      <c r="E1092" s="352"/>
    </row>
    <row r="1093" spans="1:5" ht="21" customHeight="1">
      <c r="A1093" s="357">
        <v>2150803</v>
      </c>
      <c r="B1093" s="347" t="s">
        <v>237</v>
      </c>
      <c r="C1093" s="278"/>
      <c r="D1093" s="278"/>
      <c r="E1093" s="352"/>
    </row>
    <row r="1094" spans="1:5" s="41" customFormat="1" ht="21" customHeight="1">
      <c r="A1094" s="357">
        <v>2150804</v>
      </c>
      <c r="B1094" s="347" t="s">
        <v>1045</v>
      </c>
      <c r="C1094" s="278"/>
      <c r="D1094" s="278"/>
      <c r="E1094" s="348"/>
    </row>
    <row r="1095" spans="1:5" ht="21" customHeight="1">
      <c r="A1095" s="357">
        <v>2150805</v>
      </c>
      <c r="B1095" s="347" t="s">
        <v>1046</v>
      </c>
      <c r="C1095" s="278">
        <v>100</v>
      </c>
      <c r="D1095" s="278">
        <v>100</v>
      </c>
      <c r="E1095" s="348"/>
    </row>
    <row r="1096" spans="1:5" ht="21" customHeight="1">
      <c r="A1096" s="357">
        <v>2150806</v>
      </c>
      <c r="B1096" s="347" t="s">
        <v>1047</v>
      </c>
      <c r="C1096" s="278"/>
      <c r="D1096" s="278"/>
      <c r="E1096" s="348"/>
    </row>
    <row r="1097" spans="1:5" ht="21" customHeight="1">
      <c r="A1097" s="357">
        <v>2150899</v>
      </c>
      <c r="B1097" s="347" t="s">
        <v>1048</v>
      </c>
      <c r="C1097" s="278"/>
      <c r="D1097" s="278"/>
      <c r="E1097" s="348"/>
    </row>
    <row r="1098" spans="1:5" ht="21" customHeight="1">
      <c r="A1098" s="357">
        <v>21599</v>
      </c>
      <c r="B1098" s="346" t="s">
        <v>1049</v>
      </c>
      <c r="C1098" s="307">
        <f t="shared" ref="C1098:E1098" si="260">SUM(C1099:C1103)</f>
        <v>0</v>
      </c>
      <c r="D1098" s="307">
        <f t="shared" si="260"/>
        <v>0</v>
      </c>
      <c r="E1098" s="307">
        <f t="shared" si="260"/>
        <v>0</v>
      </c>
    </row>
    <row r="1099" spans="1:5" ht="21" customHeight="1">
      <c r="A1099" s="357">
        <v>2159901</v>
      </c>
      <c r="B1099" s="347" t="s">
        <v>1050</v>
      </c>
      <c r="C1099" s="278"/>
      <c r="D1099" s="278"/>
      <c r="E1099" s="348"/>
    </row>
    <row r="1100" spans="1:5" ht="21" customHeight="1">
      <c r="A1100" s="357">
        <v>2159904</v>
      </c>
      <c r="B1100" s="347" t="s">
        <v>1051</v>
      </c>
      <c r="C1100" s="278"/>
      <c r="D1100" s="278"/>
      <c r="E1100" s="352"/>
    </row>
    <row r="1101" spans="1:5" ht="21" customHeight="1">
      <c r="A1101" s="357">
        <v>2159905</v>
      </c>
      <c r="B1101" s="347" t="s">
        <v>1052</v>
      </c>
      <c r="C1101" s="278"/>
      <c r="D1101" s="278"/>
      <c r="E1101" s="348"/>
    </row>
    <row r="1102" spans="1:5" ht="21" customHeight="1">
      <c r="A1102" s="357">
        <v>2159906</v>
      </c>
      <c r="B1102" s="347" t="s">
        <v>1053</v>
      </c>
      <c r="C1102" s="278"/>
      <c r="D1102" s="278"/>
      <c r="E1102" s="348"/>
    </row>
    <row r="1103" spans="1:5" ht="21" customHeight="1">
      <c r="A1103" s="357">
        <v>2159999</v>
      </c>
      <c r="B1103" s="347" t="s">
        <v>1054</v>
      </c>
      <c r="C1103" s="278"/>
      <c r="D1103" s="278"/>
      <c r="E1103" s="348"/>
    </row>
    <row r="1104" spans="1:5" s="41" customFormat="1" ht="21" customHeight="1">
      <c r="A1104" s="357">
        <v>216</v>
      </c>
      <c r="B1104" s="346" t="s">
        <v>167</v>
      </c>
      <c r="C1104" s="307">
        <f t="shared" ref="C1104:E1104" si="261">C1105+C1115+C1121</f>
        <v>920</v>
      </c>
      <c r="D1104" s="307">
        <f t="shared" si="261"/>
        <v>920</v>
      </c>
      <c r="E1104" s="307">
        <f t="shared" si="261"/>
        <v>0</v>
      </c>
    </row>
    <row r="1105" spans="1:5" s="41" customFormat="1" ht="21" customHeight="1">
      <c r="A1105" s="357">
        <v>21602</v>
      </c>
      <c r="B1105" s="346" t="s">
        <v>1055</v>
      </c>
      <c r="C1105" s="307">
        <f t="shared" ref="C1105:E1105" si="262">SUM(C1106:C1114)</f>
        <v>920</v>
      </c>
      <c r="D1105" s="307">
        <f t="shared" si="262"/>
        <v>920</v>
      </c>
      <c r="E1105" s="307">
        <f t="shared" si="262"/>
        <v>0</v>
      </c>
    </row>
    <row r="1106" spans="1:5" ht="21" customHeight="1">
      <c r="A1106" s="357">
        <v>2160201</v>
      </c>
      <c r="B1106" s="347" t="s">
        <v>235</v>
      </c>
      <c r="C1106" s="278">
        <f t="shared" ref="C1106:C1114" si="263">D1106+E1106</f>
        <v>220</v>
      </c>
      <c r="D1106" s="278">
        <v>220</v>
      </c>
      <c r="E1106" s="348"/>
    </row>
    <row r="1107" spans="1:5" ht="21" customHeight="1">
      <c r="A1107" s="357">
        <v>2160202</v>
      </c>
      <c r="B1107" s="347" t="s">
        <v>236</v>
      </c>
      <c r="C1107" s="278"/>
      <c r="D1107" s="278"/>
      <c r="E1107" s="348"/>
    </row>
    <row r="1108" spans="1:5" ht="21" customHeight="1">
      <c r="A1108" s="357">
        <v>2160203</v>
      </c>
      <c r="B1108" s="347" t="s">
        <v>237</v>
      </c>
      <c r="C1108" s="278"/>
      <c r="D1108" s="278"/>
      <c r="E1108" s="348"/>
    </row>
    <row r="1109" spans="1:5" ht="21" customHeight="1">
      <c r="A1109" s="357">
        <v>2160216</v>
      </c>
      <c r="B1109" s="347" t="s">
        <v>1056</v>
      </c>
      <c r="C1109" s="278"/>
      <c r="D1109" s="278"/>
      <c r="E1109" s="348"/>
    </row>
    <row r="1110" spans="1:5" ht="21" customHeight="1">
      <c r="A1110" s="357">
        <v>2160217</v>
      </c>
      <c r="B1110" s="347" t="s">
        <v>1057</v>
      </c>
      <c r="C1110" s="278"/>
      <c r="D1110" s="278"/>
      <c r="E1110" s="352"/>
    </row>
    <row r="1111" spans="1:5" ht="21" customHeight="1">
      <c r="A1111" s="357">
        <v>2160218</v>
      </c>
      <c r="B1111" s="347" t="s">
        <v>1058</v>
      </c>
      <c r="C1111" s="278"/>
      <c r="D1111" s="278"/>
      <c r="E1111" s="348"/>
    </row>
    <row r="1112" spans="1:5" ht="21" customHeight="1">
      <c r="A1112" s="357">
        <v>2160219</v>
      </c>
      <c r="B1112" s="347" t="s">
        <v>1059</v>
      </c>
      <c r="C1112" s="278"/>
      <c r="D1112" s="278"/>
      <c r="E1112" s="348"/>
    </row>
    <row r="1113" spans="1:5" ht="21" customHeight="1">
      <c r="A1113" s="357">
        <v>2160250</v>
      </c>
      <c r="B1113" s="347" t="s">
        <v>244</v>
      </c>
      <c r="C1113" s="278"/>
      <c r="D1113" s="278"/>
      <c r="E1113" s="348"/>
    </row>
    <row r="1114" spans="1:5" ht="21" customHeight="1">
      <c r="A1114" s="357">
        <v>2160299</v>
      </c>
      <c r="B1114" s="347" t="s">
        <v>1060</v>
      </c>
      <c r="C1114" s="278">
        <f t="shared" si="263"/>
        <v>700</v>
      </c>
      <c r="D1114" s="278">
        <v>700</v>
      </c>
      <c r="E1114" s="348"/>
    </row>
    <row r="1115" spans="1:5" ht="21" customHeight="1">
      <c r="A1115" s="357">
        <v>21606</v>
      </c>
      <c r="B1115" s="346" t="s">
        <v>1061</v>
      </c>
      <c r="C1115" s="307">
        <f t="shared" ref="C1115:E1115" si="264">SUM(C1116:C1120)</f>
        <v>0</v>
      </c>
      <c r="D1115" s="307">
        <f t="shared" si="264"/>
        <v>0</v>
      </c>
      <c r="E1115" s="307">
        <f t="shared" si="264"/>
        <v>0</v>
      </c>
    </row>
    <row r="1116" spans="1:5" ht="21" customHeight="1">
      <c r="A1116" s="357">
        <v>2160601</v>
      </c>
      <c r="B1116" s="347" t="s">
        <v>235</v>
      </c>
      <c r="C1116" s="278"/>
      <c r="D1116" s="278"/>
      <c r="E1116" s="352"/>
    </row>
    <row r="1117" spans="1:5" ht="21" customHeight="1">
      <c r="A1117" s="357">
        <v>2160602</v>
      </c>
      <c r="B1117" s="347" t="s">
        <v>236</v>
      </c>
      <c r="C1117" s="278"/>
      <c r="D1117" s="278"/>
      <c r="E1117" s="352"/>
    </row>
    <row r="1118" spans="1:5" ht="21" customHeight="1">
      <c r="A1118" s="357">
        <v>2160603</v>
      </c>
      <c r="B1118" s="347" t="s">
        <v>237</v>
      </c>
      <c r="C1118" s="278"/>
      <c r="D1118" s="278"/>
      <c r="E1118" s="348"/>
    </row>
    <row r="1119" spans="1:5" ht="21" customHeight="1">
      <c r="A1119" s="357">
        <v>2160607</v>
      </c>
      <c r="B1119" s="347" t="s">
        <v>1062</v>
      </c>
      <c r="C1119" s="278"/>
      <c r="D1119" s="278"/>
      <c r="E1119" s="348"/>
    </row>
    <row r="1120" spans="1:5" ht="21" customHeight="1">
      <c r="A1120" s="357">
        <v>2160699</v>
      </c>
      <c r="B1120" s="347" t="s">
        <v>1063</v>
      </c>
      <c r="C1120" s="278"/>
      <c r="D1120" s="278"/>
      <c r="E1120" s="352"/>
    </row>
    <row r="1121" spans="1:5" ht="21" customHeight="1">
      <c r="A1121" s="357">
        <v>21699</v>
      </c>
      <c r="B1121" s="346" t="s">
        <v>1064</v>
      </c>
      <c r="C1121" s="307">
        <f t="shared" ref="C1121:E1121" si="265">SUM(C1122:C1123)</f>
        <v>0</v>
      </c>
      <c r="D1121" s="307">
        <f t="shared" si="265"/>
        <v>0</v>
      </c>
      <c r="E1121" s="307">
        <f t="shared" si="265"/>
        <v>0</v>
      </c>
    </row>
    <row r="1122" spans="1:5" ht="21" customHeight="1">
      <c r="A1122" s="357">
        <v>2169901</v>
      </c>
      <c r="B1122" s="347" t="s">
        <v>1065</v>
      </c>
      <c r="C1122" s="278"/>
      <c r="D1122" s="278"/>
      <c r="E1122" s="348"/>
    </row>
    <row r="1123" spans="1:5" ht="21" customHeight="1">
      <c r="A1123" s="357">
        <v>2169999</v>
      </c>
      <c r="B1123" s="347" t="s">
        <v>1066</v>
      </c>
      <c r="C1123" s="278"/>
      <c r="D1123" s="278"/>
      <c r="E1123" s="348"/>
    </row>
    <row r="1124" spans="1:5" ht="21" customHeight="1">
      <c r="A1124" s="357">
        <v>217</v>
      </c>
      <c r="B1124" s="346" t="s">
        <v>168</v>
      </c>
      <c r="C1124" s="307">
        <f t="shared" ref="C1124:E1124" si="266">C1125+C1132+C1142+C1148+C1151</f>
        <v>106</v>
      </c>
      <c r="D1124" s="307">
        <f t="shared" si="266"/>
        <v>106</v>
      </c>
      <c r="E1124" s="307">
        <f t="shared" si="266"/>
        <v>0</v>
      </c>
    </row>
    <row r="1125" spans="1:5" ht="21" customHeight="1">
      <c r="A1125" s="357">
        <v>21701</v>
      </c>
      <c r="B1125" s="346" t="s">
        <v>1067</v>
      </c>
      <c r="C1125" s="307">
        <f t="shared" ref="C1125:E1125" si="267">SUM(C1126:C1131)</f>
        <v>0</v>
      </c>
      <c r="D1125" s="307">
        <f t="shared" si="267"/>
        <v>0</v>
      </c>
      <c r="E1125" s="307">
        <f t="shared" si="267"/>
        <v>0</v>
      </c>
    </row>
    <row r="1126" spans="1:5" ht="21" customHeight="1">
      <c r="A1126" s="357">
        <v>2170101</v>
      </c>
      <c r="B1126" s="347" t="s">
        <v>235</v>
      </c>
      <c r="C1126" s="278"/>
      <c r="D1126" s="278"/>
      <c r="E1126" s="348"/>
    </row>
    <row r="1127" spans="1:5" ht="21" customHeight="1">
      <c r="A1127" s="357">
        <v>2170102</v>
      </c>
      <c r="B1127" s="347" t="s">
        <v>236</v>
      </c>
      <c r="C1127" s="278"/>
      <c r="D1127" s="278"/>
      <c r="E1127" s="348"/>
    </row>
    <row r="1128" spans="1:5" ht="21" customHeight="1">
      <c r="A1128" s="357">
        <v>2170103</v>
      </c>
      <c r="B1128" s="347" t="s">
        <v>237</v>
      </c>
      <c r="C1128" s="278"/>
      <c r="D1128" s="278"/>
      <c r="E1128" s="348"/>
    </row>
    <row r="1129" spans="1:5" ht="21" customHeight="1">
      <c r="A1129" s="357">
        <v>2170104</v>
      </c>
      <c r="B1129" s="347" t="s">
        <v>1068</v>
      </c>
      <c r="C1129" s="278"/>
      <c r="D1129" s="278"/>
      <c r="E1129" s="348"/>
    </row>
    <row r="1130" spans="1:5" s="41" customFormat="1" ht="21" customHeight="1">
      <c r="A1130" s="357">
        <v>2170150</v>
      </c>
      <c r="B1130" s="347" t="s">
        <v>244</v>
      </c>
      <c r="C1130" s="278"/>
      <c r="D1130" s="278"/>
      <c r="E1130" s="352"/>
    </row>
    <row r="1131" spans="1:5" ht="21" customHeight="1">
      <c r="A1131" s="357">
        <v>2170199</v>
      </c>
      <c r="B1131" s="347" t="s">
        <v>1069</v>
      </c>
      <c r="C1131" s="278"/>
      <c r="D1131" s="278"/>
      <c r="E1131" s="352"/>
    </row>
    <row r="1132" spans="1:5" ht="21" customHeight="1">
      <c r="A1132" s="357">
        <v>21702</v>
      </c>
      <c r="B1132" s="346" t="s">
        <v>1070</v>
      </c>
      <c r="C1132" s="307">
        <f t="shared" ref="C1132:E1132" si="268">SUM(C1133:C1141)</f>
        <v>0</v>
      </c>
      <c r="D1132" s="307">
        <f t="shared" si="268"/>
        <v>0</v>
      </c>
      <c r="E1132" s="307">
        <f t="shared" si="268"/>
        <v>0</v>
      </c>
    </row>
    <row r="1133" spans="1:5" ht="21" customHeight="1">
      <c r="A1133" s="357">
        <v>2170201</v>
      </c>
      <c r="B1133" s="347" t="s">
        <v>1071</v>
      </c>
      <c r="C1133" s="278"/>
      <c r="D1133" s="278"/>
      <c r="E1133" s="348"/>
    </row>
    <row r="1134" spans="1:5" ht="21" customHeight="1">
      <c r="A1134" s="357">
        <v>2170202</v>
      </c>
      <c r="B1134" s="347" t="s">
        <v>1072</v>
      </c>
      <c r="C1134" s="278"/>
      <c r="D1134" s="278"/>
      <c r="E1134" s="348"/>
    </row>
    <row r="1135" spans="1:5" ht="21" customHeight="1">
      <c r="A1135" s="357">
        <v>2170203</v>
      </c>
      <c r="B1135" s="347" t="s">
        <v>1073</v>
      </c>
      <c r="C1135" s="278"/>
      <c r="D1135" s="278"/>
      <c r="E1135" s="348"/>
    </row>
    <row r="1136" spans="1:5" ht="21" customHeight="1">
      <c r="A1136" s="357">
        <v>2170204</v>
      </c>
      <c r="B1136" s="347" t="s">
        <v>1074</v>
      </c>
      <c r="C1136" s="278"/>
      <c r="D1136" s="278"/>
      <c r="E1136" s="348"/>
    </row>
    <row r="1137" spans="1:5" ht="21" customHeight="1">
      <c r="A1137" s="357">
        <v>2170205</v>
      </c>
      <c r="B1137" s="347" t="s">
        <v>1075</v>
      </c>
      <c r="C1137" s="278"/>
      <c r="D1137" s="278"/>
      <c r="E1137" s="348"/>
    </row>
    <row r="1138" spans="1:5" ht="21" customHeight="1">
      <c r="A1138" s="357">
        <v>2170206</v>
      </c>
      <c r="B1138" s="347" t="s">
        <v>1076</v>
      </c>
      <c r="C1138" s="278"/>
      <c r="D1138" s="278"/>
      <c r="E1138" s="348"/>
    </row>
    <row r="1139" spans="1:5" ht="21" customHeight="1">
      <c r="A1139" s="357">
        <v>2170207</v>
      </c>
      <c r="B1139" s="347" t="s">
        <v>1077</v>
      </c>
      <c r="C1139" s="278"/>
      <c r="D1139" s="278"/>
      <c r="E1139" s="348"/>
    </row>
    <row r="1140" spans="1:5" ht="21" customHeight="1">
      <c r="A1140" s="357">
        <v>2170208</v>
      </c>
      <c r="B1140" s="347" t="s">
        <v>1078</v>
      </c>
      <c r="C1140" s="278"/>
      <c r="D1140" s="278"/>
      <c r="E1140" s="348"/>
    </row>
    <row r="1141" spans="1:5" ht="21" customHeight="1">
      <c r="A1141" s="357">
        <v>2170299</v>
      </c>
      <c r="B1141" s="347" t="s">
        <v>1079</v>
      </c>
      <c r="C1141" s="278"/>
      <c r="D1141" s="278"/>
      <c r="E1141" s="348"/>
    </row>
    <row r="1142" spans="1:5" ht="21" customHeight="1">
      <c r="A1142" s="357">
        <v>21703</v>
      </c>
      <c r="B1142" s="346" t="s">
        <v>1080</v>
      </c>
      <c r="C1142" s="307">
        <f t="shared" ref="C1142:E1142" si="269">SUM(C1143:C1147)</f>
        <v>106</v>
      </c>
      <c r="D1142" s="307">
        <f t="shared" si="269"/>
        <v>106</v>
      </c>
      <c r="E1142" s="307">
        <f t="shared" si="269"/>
        <v>0</v>
      </c>
    </row>
    <row r="1143" spans="1:5" ht="21" customHeight="1">
      <c r="A1143" s="357">
        <v>2170301</v>
      </c>
      <c r="B1143" s="347" t="s">
        <v>1081</v>
      </c>
      <c r="C1143" s="278"/>
      <c r="D1143" s="278"/>
      <c r="E1143" s="348"/>
    </row>
    <row r="1144" spans="1:5" ht="21" customHeight="1">
      <c r="A1144" s="357">
        <v>2170302</v>
      </c>
      <c r="B1144" s="347" t="s">
        <v>1082</v>
      </c>
      <c r="C1144" s="278"/>
      <c r="D1144" s="278"/>
      <c r="E1144" s="348"/>
    </row>
    <row r="1145" spans="1:5" s="41" customFormat="1" ht="21" customHeight="1">
      <c r="A1145" s="357">
        <v>2170303</v>
      </c>
      <c r="B1145" s="347" t="s">
        <v>1083</v>
      </c>
      <c r="C1145" s="278"/>
      <c r="D1145" s="278"/>
      <c r="E1145" s="348"/>
    </row>
    <row r="1146" spans="1:5" ht="21" customHeight="1">
      <c r="A1146" s="357">
        <v>2170304</v>
      </c>
      <c r="B1146" s="347" t="s">
        <v>1084</v>
      </c>
      <c r="C1146" s="278"/>
      <c r="D1146" s="278"/>
      <c r="E1146" s="348"/>
    </row>
    <row r="1147" spans="1:5" s="41" customFormat="1" ht="21" customHeight="1">
      <c r="A1147" s="357">
        <v>2170399</v>
      </c>
      <c r="B1147" s="347" t="s">
        <v>1085</v>
      </c>
      <c r="C1147" s="278">
        <v>106</v>
      </c>
      <c r="D1147" s="278">
        <v>106</v>
      </c>
      <c r="E1147" s="348"/>
    </row>
    <row r="1148" spans="1:5" s="41" customFormat="1" ht="21" customHeight="1">
      <c r="A1148" s="357">
        <v>21704</v>
      </c>
      <c r="B1148" s="346" t="s">
        <v>1086</v>
      </c>
      <c r="C1148" s="307"/>
      <c r="D1148" s="307"/>
      <c r="E1148" s="307"/>
    </row>
    <row r="1149" spans="1:5" ht="21" customHeight="1">
      <c r="A1149" s="357">
        <v>2170401</v>
      </c>
      <c r="B1149" s="347" t="s">
        <v>1087</v>
      </c>
      <c r="C1149" s="278"/>
      <c r="D1149" s="278"/>
      <c r="E1149" s="348"/>
    </row>
    <row r="1150" spans="1:5" ht="21" customHeight="1">
      <c r="A1150" s="357">
        <v>2170499</v>
      </c>
      <c r="B1150" s="347" t="s">
        <v>1088</v>
      </c>
      <c r="C1150" s="278"/>
      <c r="D1150" s="278"/>
      <c r="E1150" s="348"/>
    </row>
    <row r="1151" spans="1:5" ht="21" customHeight="1">
      <c r="A1151" s="357">
        <v>21799</v>
      </c>
      <c r="B1151" s="346" t="s">
        <v>1089</v>
      </c>
      <c r="C1151" s="307">
        <f t="shared" ref="C1151:E1151" si="270">SUM(C1152:C1153)</f>
        <v>0</v>
      </c>
      <c r="D1151" s="307">
        <f t="shared" si="270"/>
        <v>0</v>
      </c>
      <c r="E1151" s="307">
        <f t="shared" si="270"/>
        <v>0</v>
      </c>
    </row>
    <row r="1152" spans="1:5" ht="21" customHeight="1">
      <c r="A1152" s="357">
        <v>2179902</v>
      </c>
      <c r="B1152" s="347" t="s">
        <v>1090</v>
      </c>
      <c r="C1152" s="278"/>
      <c r="D1152" s="278"/>
      <c r="E1152" s="348"/>
    </row>
    <row r="1153" spans="1:5" ht="21" customHeight="1">
      <c r="A1153" s="357">
        <v>2179999</v>
      </c>
      <c r="B1153" s="347" t="s">
        <v>1091</v>
      </c>
      <c r="C1153" s="278"/>
      <c r="D1153" s="278"/>
      <c r="E1153" s="348"/>
    </row>
    <row r="1154" spans="1:5" ht="21" customHeight="1">
      <c r="A1154" s="357">
        <v>219</v>
      </c>
      <c r="B1154" s="346" t="s">
        <v>169</v>
      </c>
      <c r="C1154" s="307">
        <f t="shared" ref="C1154:E1154" si="271">C1155+C1156+C1157+C1158+C1159+C1160+C1161+C1162+C1163</f>
        <v>0</v>
      </c>
      <c r="D1154" s="307">
        <f t="shared" si="271"/>
        <v>0</v>
      </c>
      <c r="E1154" s="307">
        <f t="shared" si="271"/>
        <v>0</v>
      </c>
    </row>
    <row r="1155" spans="1:5" ht="21" customHeight="1">
      <c r="A1155" s="357">
        <v>21901</v>
      </c>
      <c r="B1155" s="346" t="s">
        <v>1092</v>
      </c>
      <c r="C1155" s="278"/>
      <c r="D1155" s="278"/>
      <c r="E1155" s="278"/>
    </row>
    <row r="1156" spans="1:5" ht="21" customHeight="1">
      <c r="A1156" s="357">
        <v>21902</v>
      </c>
      <c r="B1156" s="346" t="s">
        <v>1093</v>
      </c>
      <c r="C1156" s="278"/>
      <c r="D1156" s="278"/>
      <c r="E1156" s="278"/>
    </row>
    <row r="1157" spans="1:5" ht="21" customHeight="1">
      <c r="A1157" s="357">
        <v>21903</v>
      </c>
      <c r="B1157" s="346" t="s">
        <v>1094</v>
      </c>
      <c r="C1157" s="278"/>
      <c r="D1157" s="278"/>
      <c r="E1157" s="278"/>
    </row>
    <row r="1158" spans="1:5" ht="21" customHeight="1">
      <c r="A1158" s="357">
        <v>21904</v>
      </c>
      <c r="B1158" s="346" t="s">
        <v>1095</v>
      </c>
      <c r="C1158" s="278"/>
      <c r="D1158" s="278"/>
      <c r="E1158" s="278"/>
    </row>
    <row r="1159" spans="1:5" s="41" customFormat="1" ht="21" customHeight="1">
      <c r="A1159" s="357">
        <v>21905</v>
      </c>
      <c r="B1159" s="346" t="s">
        <v>1096</v>
      </c>
      <c r="C1159" s="278"/>
      <c r="D1159" s="278"/>
      <c r="E1159" s="278"/>
    </row>
    <row r="1160" spans="1:5" ht="21" customHeight="1">
      <c r="A1160" s="357">
        <v>21906</v>
      </c>
      <c r="B1160" s="346" t="s">
        <v>876</v>
      </c>
      <c r="C1160" s="278"/>
      <c r="D1160" s="278"/>
      <c r="E1160" s="278"/>
    </row>
    <row r="1161" spans="1:5" ht="21" customHeight="1">
      <c r="A1161" s="357">
        <v>21907</v>
      </c>
      <c r="B1161" s="346" t="s">
        <v>1097</v>
      </c>
      <c r="C1161" s="278"/>
      <c r="D1161" s="278"/>
      <c r="E1161" s="278"/>
    </row>
    <row r="1162" spans="1:5" ht="21" customHeight="1">
      <c r="A1162" s="357">
        <v>21908</v>
      </c>
      <c r="B1162" s="346" t="s">
        <v>1098</v>
      </c>
      <c r="C1162" s="278"/>
      <c r="D1162" s="278"/>
      <c r="E1162" s="278"/>
    </row>
    <row r="1163" spans="1:5" s="41" customFormat="1" ht="21" customHeight="1">
      <c r="A1163" s="357">
        <v>21999</v>
      </c>
      <c r="B1163" s="346" t="s">
        <v>1099</v>
      </c>
      <c r="C1163" s="278"/>
      <c r="D1163" s="278"/>
      <c r="E1163" s="278"/>
    </row>
    <row r="1164" spans="1:5" ht="21" customHeight="1">
      <c r="A1164" s="357">
        <v>220</v>
      </c>
      <c r="B1164" s="346" t="s">
        <v>170</v>
      </c>
      <c r="C1164" s="307">
        <f t="shared" ref="C1164:E1164" si="272">C1165+C1192+C1207</f>
        <v>1895</v>
      </c>
      <c r="D1164" s="307">
        <f t="shared" si="272"/>
        <v>1895</v>
      </c>
      <c r="E1164" s="307">
        <f t="shared" si="272"/>
        <v>0</v>
      </c>
    </row>
    <row r="1165" spans="1:5" ht="21" customHeight="1">
      <c r="A1165" s="357">
        <v>22001</v>
      </c>
      <c r="B1165" s="346" t="s">
        <v>1100</v>
      </c>
      <c r="C1165" s="307">
        <f t="shared" ref="C1165:E1165" si="273">SUM(C1166:C1191)</f>
        <v>1823</v>
      </c>
      <c r="D1165" s="307">
        <f t="shared" si="273"/>
        <v>1823</v>
      </c>
      <c r="E1165" s="307">
        <f t="shared" si="273"/>
        <v>0</v>
      </c>
    </row>
    <row r="1166" spans="1:5" ht="21" customHeight="1">
      <c r="A1166" s="357">
        <v>2200101</v>
      </c>
      <c r="B1166" s="347" t="s">
        <v>235</v>
      </c>
      <c r="C1166" s="278">
        <f t="shared" ref="C1166:C1191" si="274">D1166+E1166</f>
        <v>583</v>
      </c>
      <c r="D1166" s="278">
        <v>583</v>
      </c>
      <c r="E1166" s="348"/>
    </row>
    <row r="1167" spans="1:5" s="41" customFormat="1" ht="21" customHeight="1">
      <c r="A1167" s="357">
        <v>2200102</v>
      </c>
      <c r="B1167" s="347" t="s">
        <v>236</v>
      </c>
      <c r="C1167" s="278"/>
      <c r="D1167" s="278"/>
      <c r="E1167" s="348"/>
    </row>
    <row r="1168" spans="1:5" s="41" customFormat="1" ht="21" customHeight="1">
      <c r="A1168" s="357">
        <v>2200103</v>
      </c>
      <c r="B1168" s="347" t="s">
        <v>237</v>
      </c>
      <c r="C1168" s="278"/>
      <c r="D1168" s="278"/>
      <c r="E1168" s="348"/>
    </row>
    <row r="1169" spans="1:6" s="328" customFormat="1" ht="21" customHeight="1">
      <c r="A1169" s="357">
        <v>2200104</v>
      </c>
      <c r="B1169" s="347" t="s">
        <v>1101</v>
      </c>
      <c r="C1169" s="278"/>
      <c r="D1169" s="278"/>
      <c r="E1169" s="348"/>
      <c r="F1169"/>
    </row>
    <row r="1170" spans="1:6" s="328" customFormat="1" ht="21" customHeight="1">
      <c r="A1170" s="357">
        <v>2200106</v>
      </c>
      <c r="B1170" s="347" t="s">
        <v>1102</v>
      </c>
      <c r="C1170" s="278"/>
      <c r="D1170" s="278"/>
      <c r="E1170" s="348"/>
      <c r="F1170"/>
    </row>
    <row r="1171" spans="1:6" s="328" customFormat="1" ht="21" customHeight="1">
      <c r="A1171" s="357">
        <v>2200107</v>
      </c>
      <c r="B1171" s="347" t="s">
        <v>1103</v>
      </c>
      <c r="C1171" s="278"/>
      <c r="D1171" s="278"/>
      <c r="E1171" s="352"/>
      <c r="F1171"/>
    </row>
    <row r="1172" spans="1:6" s="328" customFormat="1" ht="21" customHeight="1">
      <c r="A1172" s="357">
        <v>2200108</v>
      </c>
      <c r="B1172" s="347" t="s">
        <v>1104</v>
      </c>
      <c r="C1172" s="278"/>
      <c r="D1172" s="278"/>
      <c r="E1172" s="348"/>
      <c r="F1172"/>
    </row>
    <row r="1173" spans="1:6" s="328" customFormat="1" ht="21" customHeight="1">
      <c r="A1173" s="357">
        <v>2200109</v>
      </c>
      <c r="B1173" s="347" t="s">
        <v>1105</v>
      </c>
      <c r="C1173" s="278"/>
      <c r="D1173" s="278"/>
      <c r="E1173" s="352"/>
      <c r="F1173"/>
    </row>
    <row r="1174" spans="1:6" s="328" customFormat="1" ht="21" customHeight="1">
      <c r="A1174" s="357">
        <v>2200112</v>
      </c>
      <c r="B1174" s="347" t="s">
        <v>1106</v>
      </c>
      <c r="C1174" s="278"/>
      <c r="D1174" s="278"/>
      <c r="E1174" s="352"/>
      <c r="F1174"/>
    </row>
    <row r="1175" spans="1:6" s="328" customFormat="1" ht="21" customHeight="1">
      <c r="A1175" s="357">
        <v>2200113</v>
      </c>
      <c r="B1175" s="347" t="s">
        <v>1107</v>
      </c>
      <c r="C1175" s="278"/>
      <c r="D1175" s="278"/>
      <c r="E1175" s="348"/>
      <c r="F1175"/>
    </row>
    <row r="1176" spans="1:6" s="328" customFormat="1" ht="21" customHeight="1">
      <c r="A1176" s="357">
        <v>2200114</v>
      </c>
      <c r="B1176" s="347" t="s">
        <v>1108</v>
      </c>
      <c r="C1176" s="278"/>
      <c r="D1176" s="278"/>
      <c r="E1176" s="348"/>
      <c r="F1176"/>
    </row>
    <row r="1177" spans="1:6" s="328" customFormat="1" ht="21" customHeight="1">
      <c r="A1177" s="357">
        <v>2200115</v>
      </c>
      <c r="B1177" s="347" t="s">
        <v>1109</v>
      </c>
      <c r="C1177" s="278"/>
      <c r="D1177" s="278"/>
      <c r="E1177" s="348"/>
      <c r="F1177"/>
    </row>
    <row r="1178" spans="1:6" s="328" customFormat="1" ht="21" customHeight="1">
      <c r="A1178" s="357">
        <v>2200116</v>
      </c>
      <c r="B1178" s="347" t="s">
        <v>1110</v>
      </c>
      <c r="C1178" s="278"/>
      <c r="D1178" s="278"/>
      <c r="E1178" s="348"/>
      <c r="F1178"/>
    </row>
    <row r="1179" spans="1:6" s="328" customFormat="1" ht="21" customHeight="1">
      <c r="A1179" s="357">
        <v>2200119</v>
      </c>
      <c r="B1179" s="347" t="s">
        <v>1111</v>
      </c>
      <c r="C1179" s="278"/>
      <c r="D1179" s="278"/>
      <c r="E1179" s="348"/>
      <c r="F1179"/>
    </row>
    <row r="1180" spans="1:6" s="328" customFormat="1" ht="21" customHeight="1">
      <c r="A1180" s="357">
        <v>2200120</v>
      </c>
      <c r="B1180" s="347" t="s">
        <v>1112</v>
      </c>
      <c r="C1180" s="278"/>
      <c r="D1180" s="278"/>
      <c r="E1180" s="348"/>
      <c r="F1180"/>
    </row>
    <row r="1181" spans="1:6" s="328" customFormat="1" ht="21" customHeight="1">
      <c r="A1181" s="357">
        <v>2200121</v>
      </c>
      <c r="B1181" s="347" t="s">
        <v>1113</v>
      </c>
      <c r="C1181" s="278"/>
      <c r="D1181" s="278"/>
      <c r="E1181" s="348"/>
      <c r="F1181"/>
    </row>
    <row r="1182" spans="1:6" s="328" customFormat="1" ht="21" customHeight="1">
      <c r="A1182" s="357">
        <v>2200122</v>
      </c>
      <c r="B1182" s="347" t="s">
        <v>1114</v>
      </c>
      <c r="C1182" s="278"/>
      <c r="D1182" s="278"/>
      <c r="E1182" s="348"/>
      <c r="F1182"/>
    </row>
    <row r="1183" spans="1:6" s="328" customFormat="1" ht="21" customHeight="1">
      <c r="A1183" s="357">
        <v>2200123</v>
      </c>
      <c r="B1183" s="347" t="s">
        <v>1115</v>
      </c>
      <c r="C1183" s="278"/>
      <c r="D1183" s="278"/>
      <c r="E1183" s="348"/>
      <c r="F1183"/>
    </row>
    <row r="1184" spans="1:6" s="328" customFormat="1" ht="21" customHeight="1">
      <c r="A1184" s="357">
        <v>2200124</v>
      </c>
      <c r="B1184" s="347" t="s">
        <v>1116</v>
      </c>
      <c r="C1184" s="278"/>
      <c r="D1184" s="278"/>
      <c r="E1184" s="348"/>
      <c r="F1184"/>
    </row>
    <row r="1185" spans="1:5" ht="21" customHeight="1">
      <c r="A1185" s="357">
        <v>2200125</v>
      </c>
      <c r="B1185" s="347" t="s">
        <v>1117</v>
      </c>
      <c r="C1185" s="278"/>
      <c r="D1185" s="278"/>
      <c r="E1185" s="352"/>
    </row>
    <row r="1186" spans="1:5" s="41" customFormat="1" ht="21" customHeight="1">
      <c r="A1186" s="357">
        <v>2200126</v>
      </c>
      <c r="B1186" s="347" t="s">
        <v>1118</v>
      </c>
      <c r="C1186" s="278"/>
      <c r="D1186" s="278"/>
      <c r="E1186" s="348"/>
    </row>
    <row r="1187" spans="1:5" ht="21" customHeight="1">
      <c r="A1187" s="357">
        <v>2200127</v>
      </c>
      <c r="B1187" s="347" t="s">
        <v>1119</v>
      </c>
      <c r="C1187" s="278"/>
      <c r="D1187" s="278"/>
      <c r="E1187" s="348"/>
    </row>
    <row r="1188" spans="1:5" ht="21" customHeight="1">
      <c r="A1188" s="357">
        <v>2200128</v>
      </c>
      <c r="B1188" s="347" t="s">
        <v>1120</v>
      </c>
      <c r="C1188" s="278"/>
      <c r="D1188" s="278"/>
      <c r="E1188" s="348"/>
    </row>
    <row r="1189" spans="1:5" ht="21" customHeight="1">
      <c r="A1189" s="357">
        <v>2200129</v>
      </c>
      <c r="B1189" s="347" t="s">
        <v>1121</v>
      </c>
      <c r="C1189" s="278"/>
      <c r="D1189" s="278"/>
      <c r="E1189" s="352"/>
    </row>
    <row r="1190" spans="1:5" ht="21" customHeight="1">
      <c r="A1190" s="357">
        <v>2200150</v>
      </c>
      <c r="B1190" s="347" t="s">
        <v>244</v>
      </c>
      <c r="C1190" s="278">
        <f t="shared" si="274"/>
        <v>1013</v>
      </c>
      <c r="D1190" s="278">
        <v>1013</v>
      </c>
      <c r="E1190" s="348"/>
    </row>
    <row r="1191" spans="1:5" ht="21" customHeight="1">
      <c r="A1191" s="357">
        <v>2200199</v>
      </c>
      <c r="B1191" s="347" t="s">
        <v>1122</v>
      </c>
      <c r="C1191" s="278">
        <f t="shared" si="274"/>
        <v>227</v>
      </c>
      <c r="D1191" s="278">
        <v>227</v>
      </c>
      <c r="E1191" s="348"/>
    </row>
    <row r="1192" spans="1:5" s="41" customFormat="1" ht="21" customHeight="1">
      <c r="A1192" s="357">
        <v>22005</v>
      </c>
      <c r="B1192" s="346" t="s">
        <v>1123</v>
      </c>
      <c r="C1192" s="307">
        <f t="shared" ref="C1192" si="275">SUM(C1193:C1206)</f>
        <v>41</v>
      </c>
      <c r="D1192" s="307">
        <f t="shared" ref="D1192" si="276">SUM(D1193:D1206)</f>
        <v>41</v>
      </c>
      <c r="E1192" s="307">
        <f t="shared" ref="E1192" si="277">SUM(E1193:E1206)</f>
        <v>0</v>
      </c>
    </row>
    <row r="1193" spans="1:5" ht="21" customHeight="1">
      <c r="A1193" s="357">
        <v>2200501</v>
      </c>
      <c r="B1193" s="347" t="s">
        <v>235</v>
      </c>
      <c r="C1193" s="278"/>
      <c r="D1193" s="278"/>
      <c r="E1193" s="352"/>
    </row>
    <row r="1194" spans="1:5" ht="21" customHeight="1">
      <c r="A1194" s="357">
        <v>2200502</v>
      </c>
      <c r="B1194" s="347" t="s">
        <v>236</v>
      </c>
      <c r="C1194" s="278"/>
      <c r="D1194" s="278"/>
      <c r="E1194" s="352"/>
    </row>
    <row r="1195" spans="1:5" ht="21" customHeight="1">
      <c r="A1195" s="357">
        <v>2200503</v>
      </c>
      <c r="B1195" s="347" t="s">
        <v>237</v>
      </c>
      <c r="C1195" s="278"/>
      <c r="D1195" s="278"/>
      <c r="E1195" s="348"/>
    </row>
    <row r="1196" spans="1:5" ht="21" customHeight="1">
      <c r="A1196" s="357">
        <v>2200504</v>
      </c>
      <c r="B1196" s="347" t="s">
        <v>1124</v>
      </c>
      <c r="C1196" s="278">
        <f t="shared" ref="C1196:C1206" si="278">D1196+E1196</f>
        <v>16</v>
      </c>
      <c r="D1196" s="278">
        <v>16</v>
      </c>
      <c r="E1196" s="348"/>
    </row>
    <row r="1197" spans="1:5" ht="21" customHeight="1">
      <c r="A1197" s="357">
        <v>2200506</v>
      </c>
      <c r="B1197" s="347" t="s">
        <v>1125</v>
      </c>
      <c r="C1197" s="278"/>
      <c r="D1197" s="278"/>
      <c r="E1197" s="348"/>
    </row>
    <row r="1198" spans="1:5" s="41" customFormat="1" ht="21" customHeight="1">
      <c r="A1198" s="357">
        <v>2200507</v>
      </c>
      <c r="B1198" s="347" t="s">
        <v>1126</v>
      </c>
      <c r="C1198" s="278"/>
      <c r="D1198" s="278"/>
      <c r="E1198" s="348"/>
    </row>
    <row r="1199" spans="1:5" ht="21" customHeight="1">
      <c r="A1199" s="357">
        <v>2200508</v>
      </c>
      <c r="B1199" s="347" t="s">
        <v>1127</v>
      </c>
      <c r="C1199" s="278"/>
      <c r="D1199" s="278"/>
      <c r="E1199" s="348"/>
    </row>
    <row r="1200" spans="1:5" ht="21" customHeight="1">
      <c r="A1200" s="357">
        <v>2200509</v>
      </c>
      <c r="B1200" s="347" t="s">
        <v>1128</v>
      </c>
      <c r="C1200" s="278">
        <f t="shared" si="278"/>
        <v>13</v>
      </c>
      <c r="D1200" s="278">
        <v>13</v>
      </c>
      <c r="E1200" s="348"/>
    </row>
    <row r="1201" spans="1:5" ht="21" customHeight="1">
      <c r="A1201" s="357">
        <v>2200510</v>
      </c>
      <c r="B1201" s="347" t="s">
        <v>1129</v>
      </c>
      <c r="C1201" s="278"/>
      <c r="D1201" s="278"/>
      <c r="E1201" s="348"/>
    </row>
    <row r="1202" spans="1:5" ht="21" customHeight="1">
      <c r="A1202" s="357">
        <v>2200511</v>
      </c>
      <c r="B1202" s="347" t="s">
        <v>1130</v>
      </c>
      <c r="C1202" s="278"/>
      <c r="D1202" s="278"/>
      <c r="E1202" s="348"/>
    </row>
    <row r="1203" spans="1:5" ht="21" customHeight="1">
      <c r="A1203" s="357">
        <v>2200512</v>
      </c>
      <c r="B1203" s="347" t="s">
        <v>1131</v>
      </c>
      <c r="C1203" s="278"/>
      <c r="D1203" s="278"/>
      <c r="E1203" s="348"/>
    </row>
    <row r="1204" spans="1:5" ht="21" customHeight="1">
      <c r="A1204" s="357">
        <v>2200513</v>
      </c>
      <c r="B1204" s="347" t="s">
        <v>1132</v>
      </c>
      <c r="C1204" s="278"/>
      <c r="D1204" s="278"/>
      <c r="E1204" s="348"/>
    </row>
    <row r="1205" spans="1:5" ht="21" customHeight="1">
      <c r="A1205" s="357">
        <v>2200514</v>
      </c>
      <c r="B1205" s="347" t="s">
        <v>1133</v>
      </c>
      <c r="C1205" s="278"/>
      <c r="D1205" s="278"/>
      <c r="E1205" s="348"/>
    </row>
    <row r="1206" spans="1:5" ht="21" customHeight="1">
      <c r="A1206" s="357">
        <v>2200599</v>
      </c>
      <c r="B1206" s="347" t="s">
        <v>1134</v>
      </c>
      <c r="C1206" s="278">
        <f t="shared" si="278"/>
        <v>12</v>
      </c>
      <c r="D1206" s="278">
        <v>12</v>
      </c>
      <c r="E1206" s="348"/>
    </row>
    <row r="1207" spans="1:5" ht="21" customHeight="1">
      <c r="A1207" s="357">
        <v>22099</v>
      </c>
      <c r="B1207" s="346" t="s">
        <v>1135</v>
      </c>
      <c r="C1207" s="307">
        <f t="shared" ref="C1207:E1207" si="279">SUM(C1208)</f>
        <v>31</v>
      </c>
      <c r="D1207" s="307">
        <f t="shared" si="279"/>
        <v>31</v>
      </c>
      <c r="E1207" s="307">
        <f t="shared" si="279"/>
        <v>0</v>
      </c>
    </row>
    <row r="1208" spans="1:5" ht="21" customHeight="1">
      <c r="A1208" s="357">
        <v>2209999</v>
      </c>
      <c r="B1208" s="347" t="s">
        <v>1136</v>
      </c>
      <c r="C1208" s="278">
        <f>D1208+E1208</f>
        <v>31</v>
      </c>
      <c r="D1208" s="278">
        <v>31</v>
      </c>
      <c r="E1208" s="348"/>
    </row>
    <row r="1209" spans="1:5" ht="21" customHeight="1">
      <c r="A1209" s="357">
        <v>221</v>
      </c>
      <c r="B1209" s="346" t="s">
        <v>171</v>
      </c>
      <c r="C1209" s="307">
        <f t="shared" ref="C1209:E1209" si="280">C1210+C1222+C1226</f>
        <v>16023</v>
      </c>
      <c r="D1209" s="307">
        <f t="shared" si="280"/>
        <v>16023</v>
      </c>
      <c r="E1209" s="307">
        <f t="shared" si="280"/>
        <v>0</v>
      </c>
    </row>
    <row r="1210" spans="1:5" ht="21" customHeight="1">
      <c r="A1210" s="357">
        <v>22101</v>
      </c>
      <c r="B1210" s="346" t="s">
        <v>1137</v>
      </c>
      <c r="C1210" s="307">
        <f t="shared" ref="C1210:E1210" si="281">SUM(C1211:C1221)</f>
        <v>3370</v>
      </c>
      <c r="D1210" s="307">
        <f t="shared" si="281"/>
        <v>3370</v>
      </c>
      <c r="E1210" s="307">
        <f t="shared" si="281"/>
        <v>0</v>
      </c>
    </row>
    <row r="1211" spans="1:5" s="41" customFormat="1" ht="21" customHeight="1">
      <c r="A1211" s="357">
        <v>2210101</v>
      </c>
      <c r="B1211" s="347" t="s">
        <v>1138</v>
      </c>
      <c r="C1211" s="278"/>
      <c r="D1211" s="278"/>
      <c r="E1211" s="348"/>
    </row>
    <row r="1212" spans="1:5" s="41" customFormat="1" ht="21" customHeight="1">
      <c r="A1212" s="357">
        <v>2210102</v>
      </c>
      <c r="B1212" s="347" t="s">
        <v>1139</v>
      </c>
      <c r="C1212" s="278"/>
      <c r="D1212" s="278"/>
      <c r="E1212" s="352"/>
    </row>
    <row r="1213" spans="1:5" ht="21" customHeight="1">
      <c r="A1213" s="357">
        <v>2210103</v>
      </c>
      <c r="B1213" s="347" t="s">
        <v>1140</v>
      </c>
      <c r="C1213" s="278"/>
      <c r="D1213" s="278"/>
      <c r="E1213" s="348"/>
    </row>
    <row r="1214" spans="1:5" ht="21" customHeight="1">
      <c r="A1214" s="357">
        <v>2210104</v>
      </c>
      <c r="B1214" s="347" t="s">
        <v>1141</v>
      </c>
      <c r="C1214" s="278"/>
      <c r="D1214" s="278"/>
      <c r="E1214" s="348"/>
    </row>
    <row r="1215" spans="1:5" ht="21" customHeight="1">
      <c r="A1215" s="357">
        <v>2210105</v>
      </c>
      <c r="B1215" s="347" t="s">
        <v>1142</v>
      </c>
      <c r="C1215" s="278"/>
      <c r="D1215" s="278"/>
      <c r="E1215" s="348"/>
    </row>
    <row r="1216" spans="1:5" ht="21" customHeight="1">
      <c r="A1216" s="357">
        <v>2210106</v>
      </c>
      <c r="B1216" s="347" t="s">
        <v>1143</v>
      </c>
      <c r="C1216" s="278"/>
      <c r="D1216" s="278"/>
      <c r="E1216" s="348"/>
    </row>
    <row r="1217" spans="1:5" ht="21" customHeight="1">
      <c r="A1217" s="357">
        <v>2210107</v>
      </c>
      <c r="B1217" s="347" t="s">
        <v>1144</v>
      </c>
      <c r="C1217" s="278">
        <f t="shared" ref="C1217:C1221" si="282">D1217+E1217</f>
        <v>9</v>
      </c>
      <c r="D1217" s="278">
        <v>9</v>
      </c>
      <c r="E1217" s="348"/>
    </row>
    <row r="1218" spans="1:5" ht="21" customHeight="1">
      <c r="A1218" s="357">
        <v>2210108</v>
      </c>
      <c r="B1218" s="347" t="s">
        <v>1145</v>
      </c>
      <c r="C1218" s="278">
        <f t="shared" si="282"/>
        <v>277</v>
      </c>
      <c r="D1218" s="278">
        <v>277</v>
      </c>
      <c r="E1218" s="352"/>
    </row>
    <row r="1219" spans="1:5" ht="21" customHeight="1">
      <c r="A1219" s="357">
        <v>2210109</v>
      </c>
      <c r="B1219" s="347" t="s">
        <v>1146</v>
      </c>
      <c r="C1219" s="278"/>
      <c r="D1219" s="278"/>
      <c r="E1219" s="348"/>
    </row>
    <row r="1220" spans="1:5" ht="21" customHeight="1">
      <c r="A1220" s="357">
        <v>2210110</v>
      </c>
      <c r="B1220" s="347" t="s">
        <v>1147</v>
      </c>
      <c r="C1220" s="278"/>
      <c r="D1220" s="278"/>
      <c r="E1220" s="348"/>
    </row>
    <row r="1221" spans="1:5" ht="21" customHeight="1">
      <c r="A1221" s="357">
        <v>2210199</v>
      </c>
      <c r="B1221" s="347" t="s">
        <v>1148</v>
      </c>
      <c r="C1221" s="278">
        <f t="shared" si="282"/>
        <v>3084</v>
      </c>
      <c r="D1221" s="278">
        <v>3084</v>
      </c>
      <c r="E1221" s="348"/>
    </row>
    <row r="1222" spans="1:5" ht="21" customHeight="1">
      <c r="A1222" s="357">
        <v>22102</v>
      </c>
      <c r="B1222" s="346" t="s">
        <v>1149</v>
      </c>
      <c r="C1222" s="307">
        <f t="shared" ref="C1222:E1222" si="283">SUM(C1223:C1225)</f>
        <v>12617</v>
      </c>
      <c r="D1222" s="307">
        <f t="shared" si="283"/>
        <v>12617</v>
      </c>
      <c r="E1222" s="307">
        <f t="shared" si="283"/>
        <v>0</v>
      </c>
    </row>
    <row r="1223" spans="1:5" ht="21" customHeight="1">
      <c r="A1223" s="357">
        <v>2210201</v>
      </c>
      <c r="B1223" s="347" t="s">
        <v>1150</v>
      </c>
      <c r="C1223" s="278">
        <f t="shared" ref="C1223" si="284">D1223+E1223</f>
        <v>12617</v>
      </c>
      <c r="D1223" s="278">
        <v>12617</v>
      </c>
      <c r="E1223" s="348"/>
    </row>
    <row r="1224" spans="1:5" s="41" customFormat="1" ht="21" customHeight="1">
      <c r="A1224" s="357">
        <v>2210202</v>
      </c>
      <c r="B1224" s="347" t="s">
        <v>1151</v>
      </c>
      <c r="C1224" s="278"/>
      <c r="D1224" s="278"/>
      <c r="E1224" s="348"/>
    </row>
    <row r="1225" spans="1:5" ht="21" customHeight="1">
      <c r="A1225" s="357">
        <v>2210203</v>
      </c>
      <c r="B1225" s="347" t="s">
        <v>1152</v>
      </c>
      <c r="C1225" s="278"/>
      <c r="D1225" s="278"/>
      <c r="E1225" s="352"/>
    </row>
    <row r="1226" spans="1:5" ht="21" customHeight="1">
      <c r="A1226" s="357">
        <v>22103</v>
      </c>
      <c r="B1226" s="346" t="s">
        <v>1153</v>
      </c>
      <c r="C1226" s="307">
        <f t="shared" ref="C1226:E1226" si="285">SUM(C1227:C1229)</f>
        <v>36</v>
      </c>
      <c r="D1226" s="307">
        <f t="shared" si="285"/>
        <v>36</v>
      </c>
      <c r="E1226" s="307">
        <f t="shared" si="285"/>
        <v>0</v>
      </c>
    </row>
    <row r="1227" spans="1:5" ht="21" customHeight="1">
      <c r="A1227" s="357">
        <v>2210301</v>
      </c>
      <c r="B1227" s="347" t="s">
        <v>1154</v>
      </c>
      <c r="C1227" s="278"/>
      <c r="D1227" s="278"/>
      <c r="E1227" s="348"/>
    </row>
    <row r="1228" spans="1:5" ht="21" customHeight="1">
      <c r="A1228" s="357">
        <v>2210302</v>
      </c>
      <c r="B1228" s="347" t="s">
        <v>1155</v>
      </c>
      <c r="C1228" s="278"/>
      <c r="D1228" s="278"/>
      <c r="E1228" s="348"/>
    </row>
    <row r="1229" spans="1:5" ht="21" customHeight="1">
      <c r="A1229" s="357">
        <v>2210399</v>
      </c>
      <c r="B1229" s="347" t="s">
        <v>1156</v>
      </c>
      <c r="C1229" s="278">
        <f t="shared" ref="C1229" si="286">D1229+E1229</f>
        <v>36</v>
      </c>
      <c r="D1229" s="278">
        <v>36</v>
      </c>
      <c r="E1229" s="348"/>
    </row>
    <row r="1230" spans="1:5" s="328" customFormat="1" ht="21" customHeight="1">
      <c r="A1230" s="357">
        <v>222</v>
      </c>
      <c r="B1230" s="346" t="s">
        <v>172</v>
      </c>
      <c r="C1230" s="307">
        <f t="shared" ref="C1230:E1230" si="287">C1231+C1249+C1256+C1262</f>
        <v>3885</v>
      </c>
      <c r="D1230" s="307">
        <f t="shared" si="287"/>
        <v>3885</v>
      </c>
      <c r="E1230" s="307">
        <f t="shared" si="287"/>
        <v>0</v>
      </c>
    </row>
    <row r="1231" spans="1:5" ht="21" customHeight="1">
      <c r="A1231" s="357">
        <v>22201</v>
      </c>
      <c r="B1231" s="346" t="s">
        <v>1157</v>
      </c>
      <c r="C1231" s="307">
        <f t="shared" ref="C1231:E1231" si="288">SUM(C1232:C1248)</f>
        <v>3885</v>
      </c>
      <c r="D1231" s="307">
        <f t="shared" si="288"/>
        <v>3885</v>
      </c>
      <c r="E1231" s="307">
        <f t="shared" si="288"/>
        <v>0</v>
      </c>
    </row>
    <row r="1232" spans="1:5" ht="21" customHeight="1">
      <c r="A1232" s="357">
        <v>2220101</v>
      </c>
      <c r="B1232" s="347" t="s">
        <v>235</v>
      </c>
      <c r="C1232" s="278"/>
      <c r="D1232" s="278"/>
      <c r="E1232" s="348"/>
    </row>
    <row r="1233" spans="1:5" ht="21" customHeight="1">
      <c r="A1233" s="357">
        <v>2220102</v>
      </c>
      <c r="B1233" s="347" t="s">
        <v>236</v>
      </c>
      <c r="C1233" s="278"/>
      <c r="D1233" s="278"/>
      <c r="E1233" s="348"/>
    </row>
    <row r="1234" spans="1:5" ht="21" customHeight="1">
      <c r="A1234" s="357">
        <v>2220103</v>
      </c>
      <c r="B1234" s="347" t="s">
        <v>237</v>
      </c>
      <c r="C1234" s="278"/>
      <c r="D1234" s="278"/>
      <c r="E1234" s="348"/>
    </row>
    <row r="1235" spans="1:5" ht="21" customHeight="1">
      <c r="A1235" s="357">
        <v>2220104</v>
      </c>
      <c r="B1235" s="347" t="s">
        <v>1158</v>
      </c>
      <c r="C1235" s="278"/>
      <c r="D1235" s="278"/>
      <c r="E1235" s="348"/>
    </row>
    <row r="1236" spans="1:5" s="41" customFormat="1" ht="21" customHeight="1">
      <c r="A1236" s="357">
        <v>2220105</v>
      </c>
      <c r="B1236" s="347" t="s">
        <v>1159</v>
      </c>
      <c r="C1236" s="278"/>
      <c r="D1236" s="278"/>
      <c r="E1236" s="348"/>
    </row>
    <row r="1237" spans="1:5" ht="21" customHeight="1">
      <c r="A1237" s="357">
        <v>2220106</v>
      </c>
      <c r="B1237" s="347" t="s">
        <v>1160</v>
      </c>
      <c r="C1237" s="278"/>
      <c r="D1237" s="278"/>
      <c r="E1237" s="348"/>
    </row>
    <row r="1238" spans="1:5" ht="21" customHeight="1">
      <c r="A1238" s="357">
        <v>2220107</v>
      </c>
      <c r="B1238" s="347" t="s">
        <v>1161</v>
      </c>
      <c r="C1238" s="278"/>
      <c r="D1238" s="278"/>
      <c r="E1238" s="352"/>
    </row>
    <row r="1239" spans="1:5" ht="21" customHeight="1">
      <c r="A1239" s="357">
        <v>2220112</v>
      </c>
      <c r="B1239" s="347" t="s">
        <v>1162</v>
      </c>
      <c r="C1239" s="278"/>
      <c r="D1239" s="278"/>
      <c r="E1239" s="352"/>
    </row>
    <row r="1240" spans="1:5" ht="21" customHeight="1">
      <c r="A1240" s="357">
        <v>2220113</v>
      </c>
      <c r="B1240" s="347" t="s">
        <v>1163</v>
      </c>
      <c r="C1240" s="278"/>
      <c r="D1240" s="278"/>
      <c r="E1240" s="348"/>
    </row>
    <row r="1241" spans="1:5" ht="21" customHeight="1">
      <c r="A1241" s="357">
        <v>2220114</v>
      </c>
      <c r="B1241" s="347" t="s">
        <v>1164</v>
      </c>
      <c r="C1241" s="278"/>
      <c r="D1241" s="278"/>
      <c r="E1241" s="348"/>
    </row>
    <row r="1242" spans="1:5" ht="21" customHeight="1">
      <c r="A1242" s="357">
        <v>2220115</v>
      </c>
      <c r="B1242" s="347" t="s">
        <v>1165</v>
      </c>
      <c r="C1242" s="278"/>
      <c r="D1242" s="278"/>
      <c r="E1242" s="348"/>
    </row>
    <row r="1243" spans="1:5" ht="21" customHeight="1">
      <c r="A1243" s="357">
        <v>2220118</v>
      </c>
      <c r="B1243" s="347" t="s">
        <v>1166</v>
      </c>
      <c r="C1243" s="278"/>
      <c r="D1243" s="278"/>
      <c r="E1243" s="348"/>
    </row>
    <row r="1244" spans="1:5" s="41" customFormat="1" ht="21" customHeight="1">
      <c r="A1244" s="357">
        <v>2220119</v>
      </c>
      <c r="B1244" s="347" t="s">
        <v>1167</v>
      </c>
      <c r="C1244" s="278"/>
      <c r="D1244" s="278"/>
      <c r="E1244" s="348"/>
    </row>
    <row r="1245" spans="1:5" ht="21" customHeight="1">
      <c r="A1245" s="357">
        <v>2220120</v>
      </c>
      <c r="B1245" s="347" t="s">
        <v>1168</v>
      </c>
      <c r="C1245" s="278"/>
      <c r="D1245" s="278"/>
      <c r="E1245" s="348"/>
    </row>
    <row r="1246" spans="1:5" ht="21" customHeight="1">
      <c r="A1246" s="357">
        <v>2220121</v>
      </c>
      <c r="B1246" s="347" t="s">
        <v>1169</v>
      </c>
      <c r="C1246" s="278"/>
      <c r="D1246" s="278"/>
      <c r="E1246" s="348"/>
    </row>
    <row r="1247" spans="1:5" ht="21" customHeight="1">
      <c r="A1247" s="357">
        <v>2220150</v>
      </c>
      <c r="B1247" s="347" t="s">
        <v>244</v>
      </c>
      <c r="C1247" s="278">
        <f t="shared" ref="C1247:C1248" si="289">D1247+E1247</f>
        <v>258</v>
      </c>
      <c r="D1247" s="278">
        <v>258</v>
      </c>
      <c r="E1247" s="348"/>
    </row>
    <row r="1248" spans="1:5" ht="21" customHeight="1">
      <c r="A1248" s="357">
        <v>2220199</v>
      </c>
      <c r="B1248" s="347" t="s">
        <v>1170</v>
      </c>
      <c r="C1248" s="278">
        <f t="shared" si="289"/>
        <v>3627</v>
      </c>
      <c r="D1248" s="278">
        <v>3627</v>
      </c>
      <c r="E1248" s="348"/>
    </row>
    <row r="1249" spans="1:5" ht="21" customHeight="1">
      <c r="A1249" s="357">
        <v>22203</v>
      </c>
      <c r="B1249" s="346" t="s">
        <v>1171</v>
      </c>
      <c r="C1249" s="307">
        <f t="shared" ref="C1249:E1249" si="290">SUM(C1250:C1255)</f>
        <v>0</v>
      </c>
      <c r="D1249" s="307">
        <f t="shared" si="290"/>
        <v>0</v>
      </c>
      <c r="E1249" s="307">
        <f t="shared" si="290"/>
        <v>0</v>
      </c>
    </row>
    <row r="1250" spans="1:5" ht="21" customHeight="1">
      <c r="A1250" s="357">
        <v>2220301</v>
      </c>
      <c r="B1250" s="347" t="s">
        <v>1172</v>
      </c>
      <c r="C1250" s="278"/>
      <c r="D1250" s="278"/>
      <c r="E1250" s="348"/>
    </row>
    <row r="1251" spans="1:5" ht="21" customHeight="1">
      <c r="A1251" s="357">
        <v>2220303</v>
      </c>
      <c r="B1251" s="347" t="s">
        <v>1173</v>
      </c>
      <c r="C1251" s="278"/>
      <c r="D1251" s="278"/>
      <c r="E1251" s="352"/>
    </row>
    <row r="1252" spans="1:5" ht="21" customHeight="1">
      <c r="A1252" s="357">
        <v>2220304</v>
      </c>
      <c r="B1252" s="347" t="s">
        <v>1174</v>
      </c>
      <c r="C1252" s="278"/>
      <c r="D1252" s="278"/>
      <c r="E1252" s="348"/>
    </row>
    <row r="1253" spans="1:5" ht="21" customHeight="1">
      <c r="A1253" s="357">
        <v>2220305</v>
      </c>
      <c r="B1253" s="347" t="s">
        <v>1175</v>
      </c>
      <c r="C1253" s="278"/>
      <c r="D1253" s="278"/>
      <c r="E1253" s="348"/>
    </row>
    <row r="1254" spans="1:5" ht="21" customHeight="1">
      <c r="A1254" s="357">
        <v>2220306</v>
      </c>
      <c r="B1254" s="347" t="s">
        <v>1176</v>
      </c>
      <c r="C1254" s="278"/>
      <c r="D1254" s="278"/>
      <c r="E1254" s="348"/>
    </row>
    <row r="1255" spans="1:5" ht="21" customHeight="1">
      <c r="A1255" s="357">
        <v>2220399</v>
      </c>
      <c r="B1255" s="347" t="s">
        <v>1177</v>
      </c>
      <c r="C1255" s="278"/>
      <c r="D1255" s="278"/>
      <c r="E1255" s="348"/>
    </row>
    <row r="1256" spans="1:5" ht="21" customHeight="1">
      <c r="A1256" s="357">
        <v>22204</v>
      </c>
      <c r="B1256" s="346" t="s">
        <v>1178</v>
      </c>
      <c r="C1256" s="307">
        <f t="shared" ref="C1256:E1256" si="291">SUM(C1257:C1261)</f>
        <v>0</v>
      </c>
      <c r="D1256" s="307">
        <f t="shared" si="291"/>
        <v>0</v>
      </c>
      <c r="E1256" s="307">
        <f t="shared" si="291"/>
        <v>0</v>
      </c>
    </row>
    <row r="1257" spans="1:5" s="41" customFormat="1" ht="21" customHeight="1">
      <c r="A1257" s="357">
        <v>2220401</v>
      </c>
      <c r="B1257" s="347" t="s">
        <v>1179</v>
      </c>
      <c r="C1257" s="278"/>
      <c r="D1257" s="278"/>
      <c r="E1257" s="348"/>
    </row>
    <row r="1258" spans="1:5" ht="21" customHeight="1">
      <c r="A1258" s="357">
        <v>2220402</v>
      </c>
      <c r="B1258" s="347" t="s">
        <v>1180</v>
      </c>
      <c r="C1258" s="278"/>
      <c r="D1258" s="278"/>
      <c r="E1258" s="353"/>
    </row>
    <row r="1259" spans="1:5" ht="21" customHeight="1">
      <c r="A1259" s="357">
        <v>2220403</v>
      </c>
      <c r="B1259" s="347" t="s">
        <v>1181</v>
      </c>
      <c r="C1259" s="278"/>
      <c r="D1259" s="278"/>
      <c r="E1259" s="348"/>
    </row>
    <row r="1260" spans="1:5" ht="21" customHeight="1">
      <c r="A1260" s="357">
        <v>2220404</v>
      </c>
      <c r="B1260" s="347" t="s">
        <v>1182</v>
      </c>
      <c r="C1260" s="278"/>
      <c r="D1260" s="278"/>
      <c r="E1260" s="348"/>
    </row>
    <row r="1261" spans="1:5" s="41" customFormat="1" ht="21" customHeight="1">
      <c r="A1261" s="357">
        <v>2220499</v>
      </c>
      <c r="B1261" s="347" t="s">
        <v>1183</v>
      </c>
      <c r="C1261" s="278"/>
      <c r="D1261" s="278"/>
      <c r="E1261" s="348"/>
    </row>
    <row r="1262" spans="1:5" ht="21" customHeight="1">
      <c r="A1262" s="357">
        <v>22205</v>
      </c>
      <c r="B1262" s="346" t="s">
        <v>1184</v>
      </c>
      <c r="C1262" s="307">
        <f t="shared" ref="C1262:E1262" si="292">SUM(C1263:C1274)</f>
        <v>0</v>
      </c>
      <c r="D1262" s="307">
        <f t="shared" si="292"/>
        <v>0</v>
      </c>
      <c r="E1262" s="307">
        <f t="shared" si="292"/>
        <v>0</v>
      </c>
    </row>
    <row r="1263" spans="1:5" ht="21" customHeight="1">
      <c r="A1263" s="357">
        <v>2220501</v>
      </c>
      <c r="B1263" s="347" t="s">
        <v>1185</v>
      </c>
      <c r="C1263" s="278"/>
      <c r="D1263" s="278"/>
      <c r="E1263" s="348"/>
    </row>
    <row r="1264" spans="1:5" ht="21" customHeight="1">
      <c r="A1264" s="357">
        <v>2220502</v>
      </c>
      <c r="B1264" s="347" t="s">
        <v>1186</v>
      </c>
      <c r="C1264" s="278"/>
      <c r="D1264" s="278"/>
      <c r="E1264" s="352"/>
    </row>
    <row r="1265" spans="1:5" ht="21" customHeight="1">
      <c r="A1265" s="357">
        <v>2220503</v>
      </c>
      <c r="B1265" s="347" t="s">
        <v>1187</v>
      </c>
      <c r="C1265" s="278"/>
      <c r="D1265" s="278"/>
      <c r="E1265" s="348"/>
    </row>
    <row r="1266" spans="1:5" s="41" customFormat="1" ht="21" customHeight="1">
      <c r="A1266" s="357">
        <v>2220504</v>
      </c>
      <c r="B1266" s="347" t="s">
        <v>1188</v>
      </c>
      <c r="C1266" s="278"/>
      <c r="D1266" s="278"/>
      <c r="E1266" s="348"/>
    </row>
    <row r="1267" spans="1:5" ht="21" customHeight="1">
      <c r="A1267" s="357">
        <v>2220505</v>
      </c>
      <c r="B1267" s="347" t="s">
        <v>1189</v>
      </c>
      <c r="C1267" s="278"/>
      <c r="D1267" s="278"/>
      <c r="E1267" s="348"/>
    </row>
    <row r="1268" spans="1:5" s="41" customFormat="1" ht="21" customHeight="1">
      <c r="A1268" s="357">
        <v>2220506</v>
      </c>
      <c r="B1268" s="347" t="s">
        <v>1190</v>
      </c>
      <c r="C1268" s="278"/>
      <c r="D1268" s="278"/>
      <c r="E1268" s="348"/>
    </row>
    <row r="1269" spans="1:5" s="41" customFormat="1" ht="21" customHeight="1">
      <c r="A1269" s="357">
        <v>2220507</v>
      </c>
      <c r="B1269" s="347" t="s">
        <v>1191</v>
      </c>
      <c r="C1269" s="278"/>
      <c r="D1269" s="278"/>
      <c r="E1269" s="348"/>
    </row>
    <row r="1270" spans="1:5" ht="21" customHeight="1">
      <c r="A1270" s="357">
        <v>2220508</v>
      </c>
      <c r="B1270" s="347" t="s">
        <v>1192</v>
      </c>
      <c r="C1270" s="278"/>
      <c r="D1270" s="278"/>
      <c r="E1270" s="348"/>
    </row>
    <row r="1271" spans="1:5" ht="21" customHeight="1">
      <c r="A1271" s="357">
        <v>2220509</v>
      </c>
      <c r="B1271" s="347" t="s">
        <v>1193</v>
      </c>
      <c r="C1271" s="278"/>
      <c r="D1271" s="278"/>
      <c r="E1271" s="348"/>
    </row>
    <row r="1272" spans="1:5" ht="21" customHeight="1">
      <c r="A1272" s="357">
        <v>2220510</v>
      </c>
      <c r="B1272" s="347" t="s">
        <v>1194</v>
      </c>
      <c r="C1272" s="278"/>
      <c r="D1272" s="278"/>
      <c r="E1272" s="352"/>
    </row>
    <row r="1273" spans="1:5" ht="21" customHeight="1">
      <c r="A1273" s="357">
        <v>2220511</v>
      </c>
      <c r="B1273" s="347" t="s">
        <v>1195</v>
      </c>
      <c r="C1273" s="278"/>
      <c r="D1273" s="278"/>
      <c r="E1273" s="348"/>
    </row>
    <row r="1274" spans="1:5" s="41" customFormat="1" ht="21" customHeight="1">
      <c r="A1274" s="357">
        <v>2220599</v>
      </c>
      <c r="B1274" s="347" t="s">
        <v>1196</v>
      </c>
      <c r="C1274" s="278"/>
      <c r="D1274" s="278"/>
      <c r="E1274" s="348"/>
    </row>
    <row r="1275" spans="1:5" ht="21" customHeight="1">
      <c r="A1275" s="357">
        <v>224</v>
      </c>
      <c r="B1275" s="346" t="s">
        <v>1197</v>
      </c>
      <c r="C1275" s="307">
        <f t="shared" ref="C1275:E1275" si="293">C1276+C1287+C1294+C1302+C1315+C1319+C1323</f>
        <v>7254</v>
      </c>
      <c r="D1275" s="307">
        <f t="shared" si="293"/>
        <v>7254</v>
      </c>
      <c r="E1275" s="307">
        <f t="shared" si="293"/>
        <v>0</v>
      </c>
    </row>
    <row r="1276" spans="1:5" ht="21" customHeight="1">
      <c r="A1276" s="357">
        <v>22401</v>
      </c>
      <c r="B1276" s="346" t="s">
        <v>1198</v>
      </c>
      <c r="C1276" s="307">
        <f t="shared" ref="C1276:E1276" si="294">SUM(C1277:C1286)</f>
        <v>2717</v>
      </c>
      <c r="D1276" s="307">
        <f t="shared" si="294"/>
        <v>2717</v>
      </c>
      <c r="E1276" s="307">
        <f t="shared" si="294"/>
        <v>0</v>
      </c>
    </row>
    <row r="1277" spans="1:5" ht="21" customHeight="1">
      <c r="A1277" s="357">
        <v>2240101</v>
      </c>
      <c r="B1277" s="347" t="s">
        <v>235</v>
      </c>
      <c r="C1277" s="278">
        <f t="shared" ref="C1277:C1285" si="295">D1277+E1277</f>
        <v>661</v>
      </c>
      <c r="D1277" s="278">
        <v>661</v>
      </c>
      <c r="E1277" s="348"/>
    </row>
    <row r="1278" spans="1:5" ht="21" customHeight="1">
      <c r="A1278" s="357">
        <v>2240102</v>
      </c>
      <c r="B1278" s="347" t="s">
        <v>236</v>
      </c>
      <c r="C1278" s="278"/>
      <c r="D1278" s="278"/>
      <c r="E1278" s="348"/>
    </row>
    <row r="1279" spans="1:5" ht="21" customHeight="1">
      <c r="A1279" s="357">
        <v>2240103</v>
      </c>
      <c r="B1279" s="347" t="s">
        <v>237</v>
      </c>
      <c r="C1279" s="278"/>
      <c r="D1279" s="278"/>
      <c r="E1279" s="348"/>
    </row>
    <row r="1280" spans="1:5" ht="21" customHeight="1">
      <c r="A1280" s="357">
        <v>2240104</v>
      </c>
      <c r="B1280" s="347" t="s">
        <v>1199</v>
      </c>
      <c r="C1280" s="278">
        <f t="shared" si="295"/>
        <v>940</v>
      </c>
      <c r="D1280" s="278">
        <f>1046-106</f>
        <v>940</v>
      </c>
      <c r="E1280" s="348"/>
    </row>
    <row r="1281" spans="1:5" ht="21" customHeight="1">
      <c r="A1281" s="357">
        <v>2240105</v>
      </c>
      <c r="B1281" s="347" t="s">
        <v>1200</v>
      </c>
      <c r="C1281" s="278"/>
      <c r="D1281" s="278"/>
      <c r="E1281" s="348"/>
    </row>
    <row r="1282" spans="1:5" s="41" customFormat="1" ht="21" customHeight="1">
      <c r="A1282" s="357">
        <v>2240106</v>
      </c>
      <c r="B1282" s="347" t="s">
        <v>1201</v>
      </c>
      <c r="C1282" s="278">
        <f t="shared" si="295"/>
        <v>322</v>
      </c>
      <c r="D1282" s="278">
        <v>322</v>
      </c>
      <c r="E1282" s="348"/>
    </row>
    <row r="1283" spans="1:5" ht="21" customHeight="1">
      <c r="A1283" s="357">
        <v>2240108</v>
      </c>
      <c r="B1283" s="347" t="s">
        <v>1202</v>
      </c>
      <c r="C1283" s="278">
        <f t="shared" si="295"/>
        <v>130</v>
      </c>
      <c r="D1283" s="278">
        <v>130</v>
      </c>
      <c r="E1283" s="348"/>
    </row>
    <row r="1284" spans="1:5" ht="21" customHeight="1">
      <c r="A1284" s="357">
        <v>2240109</v>
      </c>
      <c r="B1284" s="347" t="s">
        <v>1203</v>
      </c>
      <c r="C1284" s="278">
        <f t="shared" si="295"/>
        <v>93</v>
      </c>
      <c r="D1284" s="278">
        <v>93</v>
      </c>
      <c r="E1284" s="348"/>
    </row>
    <row r="1285" spans="1:5" ht="21" customHeight="1">
      <c r="A1285" s="357">
        <v>2240150</v>
      </c>
      <c r="B1285" s="347" t="s">
        <v>244</v>
      </c>
      <c r="C1285" s="278">
        <f t="shared" si="295"/>
        <v>571</v>
      </c>
      <c r="D1285" s="278">
        <v>571</v>
      </c>
      <c r="E1285" s="352"/>
    </row>
    <row r="1286" spans="1:5" ht="21" customHeight="1">
      <c r="A1286" s="357">
        <v>2240199</v>
      </c>
      <c r="B1286" s="347" t="s">
        <v>1204</v>
      </c>
      <c r="C1286" s="278"/>
      <c r="D1286" s="278"/>
      <c r="E1286" s="348"/>
    </row>
    <row r="1287" spans="1:5" ht="21" customHeight="1">
      <c r="A1287" s="357">
        <v>22402</v>
      </c>
      <c r="B1287" s="346" t="s">
        <v>1205</v>
      </c>
      <c r="C1287" s="307">
        <f t="shared" ref="C1287:E1287" si="296">SUM(C1288:C1293)</f>
        <v>1294</v>
      </c>
      <c r="D1287" s="307">
        <f t="shared" si="296"/>
        <v>1294</v>
      </c>
      <c r="E1287" s="307">
        <f t="shared" si="296"/>
        <v>0</v>
      </c>
    </row>
    <row r="1288" spans="1:5" ht="21" customHeight="1">
      <c r="A1288" s="357">
        <v>2240201</v>
      </c>
      <c r="B1288" s="347" t="s">
        <v>235</v>
      </c>
      <c r="C1288" s="278">
        <f t="shared" ref="C1288:C1291" si="297">D1288+E1288</f>
        <v>587</v>
      </c>
      <c r="D1288" s="278">
        <v>587</v>
      </c>
      <c r="E1288" s="348"/>
    </row>
    <row r="1289" spans="1:5" ht="21" customHeight="1">
      <c r="A1289" s="357">
        <v>2240202</v>
      </c>
      <c r="B1289" s="347" t="s">
        <v>236</v>
      </c>
      <c r="C1289" s="278"/>
      <c r="D1289" s="278"/>
      <c r="E1289" s="352"/>
    </row>
    <row r="1290" spans="1:5" ht="21" customHeight="1">
      <c r="A1290" s="357">
        <v>2240203</v>
      </c>
      <c r="B1290" s="347" t="s">
        <v>237</v>
      </c>
      <c r="C1290" s="278"/>
      <c r="D1290" s="278"/>
      <c r="E1290" s="348"/>
    </row>
    <row r="1291" spans="1:5" ht="21" customHeight="1">
      <c r="A1291" s="357">
        <v>2240204</v>
      </c>
      <c r="B1291" s="347" t="s">
        <v>1206</v>
      </c>
      <c r="C1291" s="278">
        <f t="shared" si="297"/>
        <v>707</v>
      </c>
      <c r="D1291" s="278">
        <v>707</v>
      </c>
      <c r="E1291" s="348"/>
    </row>
    <row r="1292" spans="1:5" ht="21" customHeight="1">
      <c r="A1292" s="357">
        <v>2240250</v>
      </c>
      <c r="B1292" s="347" t="s">
        <v>244</v>
      </c>
      <c r="C1292" s="278"/>
      <c r="D1292" s="278"/>
      <c r="E1292" s="348"/>
    </row>
    <row r="1293" spans="1:5" ht="21" customHeight="1">
      <c r="A1293" s="357">
        <v>2240299</v>
      </c>
      <c r="B1293" s="347" t="s">
        <v>1207</v>
      </c>
      <c r="C1293" s="278"/>
      <c r="D1293" s="278"/>
      <c r="E1293" s="348"/>
    </row>
    <row r="1294" spans="1:5" ht="21" customHeight="1">
      <c r="A1294" s="357">
        <v>22404</v>
      </c>
      <c r="B1294" s="346" t="s">
        <v>1208</v>
      </c>
      <c r="C1294" s="307">
        <f t="shared" ref="C1294:E1294" si="298">SUM(C1295:C1301)</f>
        <v>0</v>
      </c>
      <c r="D1294" s="307">
        <f t="shared" si="298"/>
        <v>0</v>
      </c>
      <c r="E1294" s="307">
        <f t="shared" si="298"/>
        <v>0</v>
      </c>
    </row>
    <row r="1295" spans="1:5" ht="21" customHeight="1">
      <c r="A1295" s="357">
        <v>2240401</v>
      </c>
      <c r="B1295" s="347" t="s">
        <v>235</v>
      </c>
      <c r="C1295" s="278"/>
      <c r="D1295" s="278"/>
      <c r="E1295" s="348"/>
    </row>
    <row r="1296" spans="1:5" s="20" customFormat="1" ht="21" customHeight="1">
      <c r="A1296" s="357">
        <v>2240402</v>
      </c>
      <c r="B1296" s="347" t="s">
        <v>236</v>
      </c>
      <c r="C1296" s="278"/>
      <c r="D1296" s="278"/>
      <c r="E1296" s="352"/>
    </row>
    <row r="1297" spans="1:6" s="330" customFormat="1" ht="21" customHeight="1">
      <c r="A1297" s="357">
        <v>2240403</v>
      </c>
      <c r="B1297" s="347" t="s">
        <v>237</v>
      </c>
      <c r="C1297" s="278"/>
      <c r="D1297" s="278"/>
      <c r="E1297" s="352"/>
      <c r="F1297" s="359"/>
    </row>
    <row r="1298" spans="1:6" ht="21" customHeight="1">
      <c r="A1298" s="357">
        <v>2240404</v>
      </c>
      <c r="B1298" s="347" t="s">
        <v>1209</v>
      </c>
      <c r="C1298" s="278"/>
      <c r="D1298" s="278"/>
      <c r="E1298" s="348"/>
    </row>
    <row r="1299" spans="1:6" ht="21" customHeight="1">
      <c r="A1299" s="357">
        <v>2240405</v>
      </c>
      <c r="B1299" s="347" t="s">
        <v>1210</v>
      </c>
      <c r="C1299" s="278"/>
      <c r="D1299" s="278"/>
      <c r="E1299" s="348"/>
    </row>
    <row r="1300" spans="1:6" ht="21" customHeight="1">
      <c r="A1300" s="357">
        <v>2240450</v>
      </c>
      <c r="B1300" s="347" t="s">
        <v>244</v>
      </c>
      <c r="C1300" s="278"/>
      <c r="D1300" s="278"/>
      <c r="E1300" s="348"/>
    </row>
    <row r="1301" spans="1:6" ht="21" customHeight="1">
      <c r="A1301" s="357">
        <v>2240499</v>
      </c>
      <c r="B1301" s="347" t="s">
        <v>1211</v>
      </c>
      <c r="C1301" s="278"/>
      <c r="D1301" s="278"/>
      <c r="E1301" s="348"/>
    </row>
    <row r="1302" spans="1:6" ht="21" customHeight="1">
      <c r="A1302" s="357">
        <v>22405</v>
      </c>
      <c r="B1302" s="346" t="s">
        <v>1212</v>
      </c>
      <c r="C1302" s="307">
        <f t="shared" ref="C1302:E1302" si="299">SUM(C1303:C1314)</f>
        <v>0</v>
      </c>
      <c r="D1302" s="307">
        <f t="shared" si="299"/>
        <v>0</v>
      </c>
      <c r="E1302" s="307">
        <f t="shared" si="299"/>
        <v>0</v>
      </c>
    </row>
    <row r="1303" spans="1:6" ht="21" customHeight="1">
      <c r="A1303" s="357">
        <v>2240501</v>
      </c>
      <c r="B1303" s="347" t="s">
        <v>235</v>
      </c>
      <c r="C1303" s="278"/>
      <c r="D1303" s="278"/>
      <c r="E1303" s="348"/>
    </row>
    <row r="1304" spans="1:6" ht="21" customHeight="1">
      <c r="A1304" s="357">
        <v>2240502</v>
      </c>
      <c r="B1304" s="347" t="s">
        <v>236</v>
      </c>
      <c r="C1304" s="278"/>
      <c r="D1304" s="278"/>
      <c r="E1304" s="348"/>
    </row>
    <row r="1305" spans="1:6" ht="21" customHeight="1">
      <c r="A1305" s="357">
        <v>2240503</v>
      </c>
      <c r="B1305" s="347" t="s">
        <v>237</v>
      </c>
      <c r="C1305" s="278"/>
      <c r="D1305" s="278"/>
      <c r="E1305" s="348"/>
    </row>
    <row r="1306" spans="1:6" ht="21" customHeight="1">
      <c r="A1306" s="357">
        <v>2240504</v>
      </c>
      <c r="B1306" s="347" t="s">
        <v>1213</v>
      </c>
      <c r="C1306" s="278"/>
      <c r="D1306" s="278"/>
      <c r="E1306" s="348"/>
    </row>
    <row r="1307" spans="1:6" ht="21" customHeight="1">
      <c r="A1307" s="357">
        <v>2240505</v>
      </c>
      <c r="B1307" s="347" t="s">
        <v>1214</v>
      </c>
      <c r="C1307" s="278"/>
      <c r="D1307" s="278"/>
      <c r="E1307" s="348"/>
    </row>
    <row r="1308" spans="1:6" ht="21" customHeight="1">
      <c r="A1308" s="357">
        <v>2240506</v>
      </c>
      <c r="B1308" s="347" t="s">
        <v>1215</v>
      </c>
      <c r="C1308" s="278"/>
      <c r="D1308" s="278"/>
      <c r="E1308" s="348"/>
    </row>
    <row r="1309" spans="1:6" ht="21" customHeight="1">
      <c r="A1309" s="357">
        <v>2240507</v>
      </c>
      <c r="B1309" s="347" t="s">
        <v>1216</v>
      </c>
      <c r="C1309" s="278"/>
      <c r="D1309" s="278"/>
      <c r="E1309" s="348"/>
    </row>
    <row r="1310" spans="1:6" ht="21" customHeight="1">
      <c r="A1310" s="357">
        <v>2240508</v>
      </c>
      <c r="B1310" s="347" t="s">
        <v>1217</v>
      </c>
      <c r="C1310" s="278"/>
      <c r="D1310" s="278"/>
      <c r="E1310" s="352"/>
    </row>
    <row r="1311" spans="1:6" ht="21" customHeight="1">
      <c r="A1311" s="357">
        <v>2240509</v>
      </c>
      <c r="B1311" s="347" t="s">
        <v>1218</v>
      </c>
      <c r="C1311" s="278"/>
      <c r="D1311" s="278"/>
      <c r="E1311" s="348"/>
    </row>
    <row r="1312" spans="1:6" ht="21" customHeight="1">
      <c r="A1312" s="357">
        <v>2240510</v>
      </c>
      <c r="B1312" s="347" t="s">
        <v>1219</v>
      </c>
      <c r="C1312" s="278"/>
      <c r="D1312" s="278"/>
      <c r="E1312" s="348"/>
    </row>
    <row r="1313" spans="1:5" ht="21" customHeight="1">
      <c r="A1313" s="357">
        <v>2240550</v>
      </c>
      <c r="B1313" s="347" t="s">
        <v>1220</v>
      </c>
      <c r="C1313" s="278"/>
      <c r="D1313" s="278"/>
      <c r="E1313" s="348"/>
    </row>
    <row r="1314" spans="1:5" ht="21" customHeight="1">
      <c r="A1314" s="357">
        <v>2240599</v>
      </c>
      <c r="B1314" s="347" t="s">
        <v>1221</v>
      </c>
      <c r="C1314" s="278"/>
      <c r="D1314" s="278"/>
      <c r="E1314" s="348"/>
    </row>
    <row r="1315" spans="1:5" ht="21" customHeight="1">
      <c r="A1315" s="357">
        <v>22406</v>
      </c>
      <c r="B1315" s="346" t="s">
        <v>1222</v>
      </c>
      <c r="C1315" s="307">
        <f t="shared" ref="C1315:E1315" si="300">SUM(C1316:C1318)</f>
        <v>3243</v>
      </c>
      <c r="D1315" s="307">
        <f t="shared" si="300"/>
        <v>3243</v>
      </c>
      <c r="E1315" s="307">
        <f t="shared" si="300"/>
        <v>0</v>
      </c>
    </row>
    <row r="1316" spans="1:5" ht="21" customHeight="1">
      <c r="A1316" s="357">
        <v>2240601</v>
      </c>
      <c r="B1316" s="347" t="s">
        <v>1223</v>
      </c>
      <c r="C1316" s="278">
        <f t="shared" ref="C1316:C1318" si="301">D1316+E1316</f>
        <v>3240</v>
      </c>
      <c r="D1316" s="278">
        <v>3240</v>
      </c>
      <c r="E1316" s="348"/>
    </row>
    <row r="1317" spans="1:5" ht="21" customHeight="1">
      <c r="A1317" s="357">
        <v>2240602</v>
      </c>
      <c r="B1317" s="347" t="s">
        <v>1224</v>
      </c>
      <c r="C1317" s="278"/>
      <c r="D1317" s="278"/>
      <c r="E1317" s="348"/>
    </row>
    <row r="1318" spans="1:5" ht="21" customHeight="1">
      <c r="A1318" s="357">
        <v>2240699</v>
      </c>
      <c r="B1318" s="347" t="s">
        <v>1225</v>
      </c>
      <c r="C1318" s="278">
        <f t="shared" si="301"/>
        <v>3</v>
      </c>
      <c r="D1318" s="278">
        <v>3</v>
      </c>
      <c r="E1318" s="348"/>
    </row>
    <row r="1319" spans="1:5" ht="21" customHeight="1">
      <c r="A1319" s="357">
        <v>22407</v>
      </c>
      <c r="B1319" s="346" t="s">
        <v>1226</v>
      </c>
      <c r="C1319" s="307">
        <f t="shared" ref="C1319:E1319" si="302">SUM(C1320:C1322)</f>
        <v>0</v>
      </c>
      <c r="D1319" s="307">
        <f t="shared" si="302"/>
        <v>0</v>
      </c>
      <c r="E1319" s="307">
        <f t="shared" si="302"/>
        <v>0</v>
      </c>
    </row>
    <row r="1320" spans="1:5" ht="21" customHeight="1">
      <c r="A1320" s="357">
        <v>2240703</v>
      </c>
      <c r="B1320" s="347" t="s">
        <v>1227</v>
      </c>
      <c r="C1320" s="278"/>
      <c r="D1320" s="278"/>
      <c r="E1320" s="348"/>
    </row>
    <row r="1321" spans="1:5" ht="21" customHeight="1">
      <c r="A1321" s="357">
        <v>2240704</v>
      </c>
      <c r="B1321" s="347" t="s">
        <v>1228</v>
      </c>
      <c r="C1321" s="278"/>
      <c r="D1321" s="278"/>
      <c r="E1321" s="348"/>
    </row>
    <row r="1322" spans="1:5" ht="21" customHeight="1">
      <c r="A1322" s="357">
        <v>2240799</v>
      </c>
      <c r="B1322" s="347" t="s">
        <v>1229</v>
      </c>
      <c r="C1322" s="278"/>
      <c r="D1322" s="278"/>
      <c r="E1322" s="348"/>
    </row>
    <row r="1323" spans="1:5" ht="21" customHeight="1">
      <c r="A1323" s="357">
        <v>22499</v>
      </c>
      <c r="B1323" s="346" t="s">
        <v>1230</v>
      </c>
      <c r="C1323" s="307">
        <f t="shared" ref="C1323:E1323" si="303">SUM(C1324)</f>
        <v>0</v>
      </c>
      <c r="D1323" s="307">
        <f t="shared" si="303"/>
        <v>0</v>
      </c>
      <c r="E1323" s="307">
        <f t="shared" si="303"/>
        <v>0</v>
      </c>
    </row>
    <row r="1324" spans="1:5" ht="21" customHeight="1">
      <c r="A1324" s="357">
        <v>2249999</v>
      </c>
      <c r="B1324" s="360" t="s">
        <v>1230</v>
      </c>
      <c r="C1324" s="278"/>
      <c r="D1324" s="278"/>
      <c r="E1324" s="318"/>
    </row>
    <row r="1325" spans="1:5" ht="21" customHeight="1">
      <c r="A1325" s="357">
        <v>227</v>
      </c>
      <c r="B1325" s="346" t="s">
        <v>174</v>
      </c>
      <c r="C1325" s="307">
        <v>4500</v>
      </c>
      <c r="D1325" s="307">
        <v>4500</v>
      </c>
      <c r="E1325" s="307"/>
    </row>
    <row r="1326" spans="1:5" ht="21" customHeight="1">
      <c r="A1326" s="357">
        <v>229</v>
      </c>
      <c r="B1326" s="346" t="s">
        <v>175</v>
      </c>
      <c r="C1326" s="469">
        <f>C1327</f>
        <v>31</v>
      </c>
      <c r="D1326" s="469">
        <f>D1327</f>
        <v>31</v>
      </c>
      <c r="E1326" s="361"/>
    </row>
    <row r="1327" spans="1:5" ht="21" customHeight="1">
      <c r="A1327" s="362" t="s">
        <v>1231</v>
      </c>
      <c r="B1327" s="363" t="s">
        <v>1099</v>
      </c>
      <c r="C1327" s="278">
        <f>C1328</f>
        <v>31</v>
      </c>
      <c r="D1327" s="278">
        <f>D1328</f>
        <v>31</v>
      </c>
      <c r="E1327" s="348"/>
    </row>
    <row r="1328" spans="1:5" ht="21" customHeight="1">
      <c r="A1328" s="362" t="s">
        <v>1232</v>
      </c>
      <c r="B1328" s="363" t="s">
        <v>393</v>
      </c>
      <c r="C1328" s="278">
        <v>31</v>
      </c>
      <c r="D1328" s="278">
        <v>31</v>
      </c>
      <c r="E1328" s="348"/>
    </row>
    <row r="1329" spans="1:5" ht="21" customHeight="1">
      <c r="A1329" s="357">
        <v>232</v>
      </c>
      <c r="B1329" s="346" t="s">
        <v>176</v>
      </c>
      <c r="C1329" s="307">
        <v>22147</v>
      </c>
      <c r="D1329" s="307">
        <v>22147</v>
      </c>
      <c r="E1329" s="307"/>
    </row>
    <row r="1330" spans="1:5" ht="21" customHeight="1">
      <c r="A1330" s="357">
        <v>23201</v>
      </c>
      <c r="B1330" s="346" t="s">
        <v>1233</v>
      </c>
      <c r="C1330" s="307"/>
      <c r="D1330" s="307"/>
      <c r="E1330" s="307"/>
    </row>
    <row r="1331" spans="1:5" ht="21" customHeight="1">
      <c r="A1331" s="357">
        <v>23202</v>
      </c>
      <c r="B1331" s="346" t="s">
        <v>1234</v>
      </c>
      <c r="C1331" s="307"/>
      <c r="D1331" s="307"/>
      <c r="E1331" s="307"/>
    </row>
    <row r="1332" spans="1:5" ht="21" customHeight="1">
      <c r="A1332" s="357">
        <v>2320201</v>
      </c>
      <c r="B1332" s="347" t="s">
        <v>1235</v>
      </c>
      <c r="C1332" s="278"/>
      <c r="D1332" s="278"/>
      <c r="E1332" s="348"/>
    </row>
    <row r="1333" spans="1:5" ht="21" customHeight="1">
      <c r="A1333" s="357">
        <v>2320202</v>
      </c>
      <c r="B1333" s="347" t="s">
        <v>1236</v>
      </c>
      <c r="C1333" s="278"/>
      <c r="D1333" s="278"/>
      <c r="E1333" s="348"/>
    </row>
    <row r="1334" spans="1:5" ht="21" customHeight="1">
      <c r="A1334" s="357">
        <v>2320203</v>
      </c>
      <c r="B1334" s="347" t="s">
        <v>1237</v>
      </c>
      <c r="C1334" s="278"/>
      <c r="D1334" s="278"/>
      <c r="E1334" s="348"/>
    </row>
    <row r="1335" spans="1:5" ht="21" customHeight="1">
      <c r="A1335" s="357">
        <v>2320299</v>
      </c>
      <c r="B1335" s="347" t="s">
        <v>1238</v>
      </c>
      <c r="C1335" s="278"/>
      <c r="D1335" s="278"/>
      <c r="E1335" s="348"/>
    </row>
    <row r="1336" spans="1:5" ht="21" customHeight="1">
      <c r="A1336" s="357">
        <v>23203</v>
      </c>
      <c r="B1336" s="346" t="s">
        <v>1239</v>
      </c>
      <c r="C1336" s="307">
        <v>22147</v>
      </c>
      <c r="D1336" s="307">
        <v>22147</v>
      </c>
      <c r="E1336" s="307"/>
    </row>
    <row r="1337" spans="1:5" ht="21" customHeight="1">
      <c r="A1337" s="357">
        <v>2320301</v>
      </c>
      <c r="B1337" s="347" t="s">
        <v>1240</v>
      </c>
      <c r="C1337" s="278">
        <f t="shared" ref="C1337" si="304">D1337+E1337</f>
        <v>22147</v>
      </c>
      <c r="D1337" s="278">
        <v>22147</v>
      </c>
      <c r="E1337" s="348"/>
    </row>
    <row r="1338" spans="1:5" ht="21" customHeight="1">
      <c r="A1338" s="357">
        <v>2320302</v>
      </c>
      <c r="B1338" s="347" t="s">
        <v>1241</v>
      </c>
      <c r="C1338" s="278"/>
      <c r="D1338" s="278"/>
      <c r="E1338" s="348"/>
    </row>
    <row r="1339" spans="1:5" ht="21" customHeight="1">
      <c r="A1339" s="357">
        <v>2320303</v>
      </c>
      <c r="B1339" s="347" t="s">
        <v>1242</v>
      </c>
      <c r="C1339" s="278"/>
      <c r="D1339" s="278"/>
      <c r="E1339" s="348"/>
    </row>
    <row r="1340" spans="1:5" ht="21" customHeight="1">
      <c r="A1340" s="357">
        <v>2320399</v>
      </c>
      <c r="B1340" s="347" t="s">
        <v>1243</v>
      </c>
      <c r="C1340" s="278"/>
      <c r="D1340" s="278"/>
      <c r="E1340" s="348"/>
    </row>
    <row r="1341" spans="1:5" ht="21" customHeight="1">
      <c r="A1341" s="357">
        <v>233</v>
      </c>
      <c r="B1341" s="346" t="s">
        <v>177</v>
      </c>
      <c r="C1341" s="307">
        <v>120</v>
      </c>
      <c r="D1341" s="307">
        <v>120</v>
      </c>
      <c r="E1341" s="307"/>
    </row>
    <row r="1342" spans="1:5" ht="21" customHeight="1">
      <c r="A1342" s="357">
        <v>23301</v>
      </c>
      <c r="B1342" s="346" t="s">
        <v>1244</v>
      </c>
      <c r="C1342" s="278"/>
      <c r="D1342" s="278"/>
      <c r="E1342" s="278"/>
    </row>
    <row r="1343" spans="1:5" ht="21" customHeight="1">
      <c r="A1343" s="357">
        <v>23302</v>
      </c>
      <c r="B1343" s="346" t="s">
        <v>1245</v>
      </c>
      <c r="C1343" s="278"/>
      <c r="D1343" s="278"/>
      <c r="E1343" s="278"/>
    </row>
    <row r="1344" spans="1:5" ht="21" customHeight="1">
      <c r="A1344" s="357">
        <v>23303</v>
      </c>
      <c r="B1344" s="346" t="s">
        <v>1246</v>
      </c>
      <c r="C1344" s="278">
        <v>120</v>
      </c>
      <c r="D1344" s="278">
        <v>120</v>
      </c>
      <c r="E1344" s="278"/>
    </row>
    <row r="1345" spans="1:5" ht="21" customHeight="1">
      <c r="A1345" s="350"/>
      <c r="B1345" s="346"/>
      <c r="C1345" s="278"/>
      <c r="D1345" s="278"/>
      <c r="E1345" s="278"/>
    </row>
    <row r="1346" spans="1:5" ht="21" customHeight="1">
      <c r="A1346" s="345"/>
      <c r="B1346" s="364" t="s">
        <v>178</v>
      </c>
      <c r="C1346" s="307">
        <f>C6+C247+C287+C306+C396+C448+C504+C561+C690+C774+C851+C874+C982+C1040+C1104+C1154+C1164+C1209+C1230+C1275+C1325+C1326+C1329+C1341+C1124</f>
        <v>397301</v>
      </c>
      <c r="D1346" s="307">
        <f>D6+D247+D287+D306+D396+D448+D504+D561+D690+D774+D851+D874+D982+D1040+D1104+D1154+D1164+D1209+D1230+D1275+D1325+D1326+D1329+D1341+D1124</f>
        <v>397130</v>
      </c>
      <c r="E1346" s="307">
        <f>E6+E247+E287+E306+E396+E448+E504+E561+E690+E774+E851+E874+E982+E1040+E1104+E1154+E1164+E1209+E1230+E1275+E1325+E1326+E1329+E1341+E1124</f>
        <v>171</v>
      </c>
    </row>
  </sheetData>
  <autoFilter ref="A5:F1344"/>
  <mergeCells count="4">
    <mergeCell ref="B2:E2"/>
    <mergeCell ref="C4:E4"/>
    <mergeCell ref="A4:A5"/>
    <mergeCell ref="B4:B5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5" orientation="portrait" useFirstPageNumber="1" r:id="rId1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Q70"/>
  <sheetViews>
    <sheetView showZeros="0" topLeftCell="A10" zoomScaleNormal="100" zoomScaleSheetLayoutView="100" workbookViewId="0"/>
  </sheetViews>
  <sheetFormatPr defaultColWidth="9" defaultRowHeight="14.25"/>
  <cols>
    <col min="1" max="1" width="34.25" style="297" customWidth="1"/>
    <col min="2" max="2" width="10.625" style="298" customWidth="1"/>
    <col min="3" max="3" width="34.25" style="297" customWidth="1"/>
    <col min="4" max="4" width="10.625" style="298" customWidth="1"/>
    <col min="5" max="16384" width="9" style="299"/>
  </cols>
  <sheetData>
    <row r="1" spans="1:95" customFormat="1" ht="27" customHeight="1">
      <c r="A1" s="267" t="s">
        <v>1470</v>
      </c>
      <c r="B1" s="300"/>
      <c r="C1" s="301"/>
      <c r="D1" s="300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</row>
    <row r="2" spans="1:95" customFormat="1" ht="27" customHeight="1">
      <c r="A2" s="486" t="s">
        <v>1471</v>
      </c>
      <c r="B2" s="487"/>
      <c r="C2" s="488"/>
      <c r="D2" s="487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</row>
    <row r="3" spans="1:95" customFormat="1" ht="19.899999999999999" customHeight="1">
      <c r="A3" s="302"/>
      <c r="B3" s="303"/>
      <c r="C3" s="484" t="s">
        <v>181</v>
      </c>
      <c r="D3" s="484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</row>
    <row r="4" spans="1:95" customFormat="1" ht="20.100000000000001" customHeight="1">
      <c r="A4" s="304" t="s">
        <v>182</v>
      </c>
      <c r="B4" s="305" t="s">
        <v>1440</v>
      </c>
      <c r="C4" s="304" t="s">
        <v>183</v>
      </c>
      <c r="D4" s="305" t="s">
        <v>1440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</row>
    <row r="5" spans="1:95" customFormat="1" ht="20.100000000000001" customHeight="1">
      <c r="A5" s="306" t="s">
        <v>184</v>
      </c>
      <c r="B5" s="307">
        <f>'15'!C31</f>
        <v>78960</v>
      </c>
      <c r="C5" s="308" t="s">
        <v>185</v>
      </c>
      <c r="D5" s="307">
        <f>'16'!C1346</f>
        <v>397301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</row>
    <row r="6" spans="1:95" s="20" customFormat="1" ht="20.100000000000001" customHeight="1">
      <c r="A6" s="309" t="s">
        <v>186</v>
      </c>
      <c r="B6" s="310">
        <f>B7+B11+B14+B15+B19+B20+B25</f>
        <v>366008</v>
      </c>
      <c r="C6" s="311" t="s">
        <v>187</v>
      </c>
      <c r="D6" s="312">
        <f>D11+D15+D16+D17+D18+D19+D20+D7</f>
        <v>47667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</row>
    <row r="7" spans="1:95" s="20" customFormat="1" ht="20.100000000000001" customHeight="1">
      <c r="A7" s="313" t="s">
        <v>188</v>
      </c>
      <c r="B7" s="310">
        <f>SUM(B8:B10)</f>
        <v>272008</v>
      </c>
      <c r="C7" s="316" t="s">
        <v>1249</v>
      </c>
      <c r="D7" s="315">
        <f>SUM(D8:D10)</f>
        <v>18687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</row>
    <row r="8" spans="1:95" s="20" customFormat="1" ht="20.100000000000001" customHeight="1">
      <c r="A8" s="316" t="s">
        <v>190</v>
      </c>
      <c r="B8" s="278">
        <v>9979</v>
      </c>
      <c r="C8" s="316" t="s">
        <v>1250</v>
      </c>
      <c r="D8" s="315">
        <v>1010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</row>
    <row r="9" spans="1:95" s="20" customFormat="1" ht="20.100000000000001" customHeight="1">
      <c r="A9" s="316" t="s">
        <v>192</v>
      </c>
      <c r="B9" s="278">
        <f>'20'!B12</f>
        <v>261858</v>
      </c>
      <c r="C9" s="316" t="s">
        <v>1251</v>
      </c>
      <c r="D9" s="315">
        <v>17677</v>
      </c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</row>
    <row r="10" spans="1:95" s="20" customFormat="1" ht="20.100000000000001" customHeight="1">
      <c r="A10" s="316" t="s">
        <v>194</v>
      </c>
      <c r="B10" s="278">
        <v>171</v>
      </c>
      <c r="C10" s="316" t="s">
        <v>1252</v>
      </c>
      <c r="D10" s="315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</row>
    <row r="11" spans="1:95" s="20" customFormat="1" ht="20.100000000000001" customHeight="1">
      <c r="A11" s="316" t="s">
        <v>1253</v>
      </c>
      <c r="B11" s="278">
        <f>SUM(B12:B13)</f>
        <v>2000</v>
      </c>
      <c r="C11" s="316" t="s">
        <v>189</v>
      </c>
      <c r="D11" s="315">
        <f>SUM(D12:D13)</f>
        <v>28980</v>
      </c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</row>
    <row r="12" spans="1:95" s="20" customFormat="1" ht="20.100000000000001" customHeight="1">
      <c r="A12" s="316" t="s">
        <v>1254</v>
      </c>
      <c r="B12" s="278"/>
      <c r="C12" s="316" t="s">
        <v>191</v>
      </c>
      <c r="D12" s="317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</row>
    <row r="13" spans="1:95" s="20" customFormat="1" ht="20.100000000000001" customHeight="1">
      <c r="A13" s="316" t="s">
        <v>1255</v>
      </c>
      <c r="B13" s="315">
        <v>2000</v>
      </c>
      <c r="C13" s="316" t="s">
        <v>193</v>
      </c>
      <c r="D13" s="315">
        <v>28980</v>
      </c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</row>
    <row r="14" spans="1:95" s="20" customFormat="1" ht="20.100000000000001" customHeight="1">
      <c r="A14" s="33" t="s">
        <v>196</v>
      </c>
      <c r="B14" s="278">
        <f>'6'!D32</f>
        <v>56323</v>
      </c>
      <c r="C14" s="316"/>
      <c r="D14" s="318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</row>
    <row r="15" spans="1:95" customFormat="1" ht="20.100000000000001" customHeight="1">
      <c r="A15" s="316" t="s">
        <v>198</v>
      </c>
      <c r="B15" s="312">
        <f>SUM(B16:B18)</f>
        <v>32700</v>
      </c>
      <c r="C15" s="316" t="s">
        <v>195</v>
      </c>
      <c r="D15" s="317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</row>
    <row r="16" spans="1:95" customFormat="1" ht="20.100000000000001" customHeight="1">
      <c r="A16" s="316" t="s">
        <v>200</v>
      </c>
      <c r="B16" s="278">
        <v>30000</v>
      </c>
      <c r="C16" s="316" t="s">
        <v>197</v>
      </c>
      <c r="D16" s="315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</row>
    <row r="17" spans="1:95" customFormat="1" ht="20.100000000000001" customHeight="1">
      <c r="A17" s="316" t="s">
        <v>202</v>
      </c>
      <c r="B17" s="278">
        <v>2700</v>
      </c>
      <c r="C17" s="316" t="s">
        <v>199</v>
      </c>
      <c r="D17" s="315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</row>
    <row r="18" spans="1:95" customFormat="1" ht="20.100000000000001" customHeight="1">
      <c r="A18" s="316" t="s">
        <v>204</v>
      </c>
      <c r="B18" s="278"/>
      <c r="C18" s="316" t="s">
        <v>201</v>
      </c>
      <c r="D18" s="315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</row>
    <row r="19" spans="1:95" customFormat="1" ht="20.100000000000001" customHeight="1">
      <c r="A19" s="316" t="s">
        <v>206</v>
      </c>
      <c r="B19" s="278">
        <v>2977</v>
      </c>
      <c r="C19" s="316" t="s">
        <v>203</v>
      </c>
      <c r="D19" s="315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</row>
    <row r="20" spans="1:95" customFormat="1" ht="20.100000000000001" customHeight="1">
      <c r="A20" s="316" t="s">
        <v>208</v>
      </c>
      <c r="B20" s="278">
        <f>SUM(B21:B24)</f>
        <v>0</v>
      </c>
      <c r="C20" s="316" t="s">
        <v>205</v>
      </c>
      <c r="D20" s="31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</row>
    <row r="21" spans="1:95" customFormat="1" ht="20.100000000000001" customHeight="1">
      <c r="A21" s="316" t="s">
        <v>210</v>
      </c>
      <c r="B21" s="278"/>
      <c r="C21" s="316" t="s">
        <v>207</v>
      </c>
      <c r="D21" s="317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</row>
    <row r="22" spans="1:95" customFormat="1" ht="20.100000000000001" customHeight="1">
      <c r="A22" s="316" t="s">
        <v>212</v>
      </c>
      <c r="B22" s="278"/>
      <c r="C22" s="316" t="s">
        <v>209</v>
      </c>
      <c r="D22" s="317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</row>
    <row r="23" spans="1:95" customFormat="1" ht="20.100000000000001" customHeight="1">
      <c r="A23" s="316" t="s">
        <v>214</v>
      </c>
      <c r="B23" s="278"/>
      <c r="C23" s="316" t="s">
        <v>211</v>
      </c>
      <c r="D23" s="317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</row>
    <row r="24" spans="1:95" customFormat="1" ht="20.100000000000001" customHeight="1">
      <c r="A24" s="316" t="s">
        <v>216</v>
      </c>
      <c r="B24" s="278"/>
      <c r="C24" s="316" t="s">
        <v>213</v>
      </c>
      <c r="D24" s="317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</row>
    <row r="25" spans="1:95" customFormat="1" ht="20.100000000000001" customHeight="1">
      <c r="A25" s="316" t="s">
        <v>218</v>
      </c>
      <c r="B25" s="278">
        <f>B26+B29</f>
        <v>0</v>
      </c>
      <c r="C25" s="321" t="s">
        <v>215</v>
      </c>
      <c r="D25" s="317">
        <f>SUM(D26:D30)</f>
        <v>0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</row>
    <row r="26" spans="1:95" customFormat="1" ht="20.100000000000001" customHeight="1">
      <c r="A26" s="316" t="s">
        <v>220</v>
      </c>
      <c r="B26" s="278">
        <f>SUM(B27:B28)</f>
        <v>0</v>
      </c>
      <c r="C26" s="33" t="s">
        <v>217</v>
      </c>
      <c r="D26" s="315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</row>
    <row r="27" spans="1:95" customFormat="1" ht="20.100000000000001" customHeight="1">
      <c r="A27" s="316" t="s">
        <v>222</v>
      </c>
      <c r="B27" s="278"/>
      <c r="C27" s="33" t="s">
        <v>219</v>
      </c>
      <c r="D27" s="315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</row>
    <row r="28" spans="1:95" customFormat="1" ht="20.100000000000001" customHeight="1">
      <c r="A28" s="316" t="s">
        <v>223</v>
      </c>
      <c r="B28" s="278"/>
      <c r="C28" s="33" t="s">
        <v>221</v>
      </c>
      <c r="D28" s="315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</row>
    <row r="29" spans="1:95" customFormat="1" ht="19.7" customHeight="1">
      <c r="A29" s="33" t="s">
        <v>224</v>
      </c>
      <c r="B29" s="278"/>
      <c r="C29" s="322"/>
      <c r="D29" s="317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</row>
    <row r="30" spans="1:95" customFormat="1" ht="19.7" customHeight="1">
      <c r="A30" s="322"/>
      <c r="B30" s="278"/>
      <c r="C30" s="322"/>
      <c r="D30" s="307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</row>
    <row r="31" spans="1:95" customFormat="1" ht="19.7" customHeight="1">
      <c r="A31" s="381" t="s">
        <v>225</v>
      </c>
      <c r="B31" s="307">
        <f>B5+B6</f>
        <v>444968</v>
      </c>
      <c r="C31" s="381" t="s">
        <v>226</v>
      </c>
      <c r="D31" s="307">
        <f>D5+D6+D25</f>
        <v>444968</v>
      </c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</row>
    <row r="32" spans="1:95" customFormat="1" ht="19.7" customHeight="1">
      <c r="A32" s="322"/>
      <c r="B32" s="278"/>
      <c r="C32" s="311" t="s">
        <v>227</v>
      </c>
      <c r="D32" s="324">
        <f>D33</f>
        <v>0</v>
      </c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</row>
    <row r="33" spans="1:95" customFormat="1" ht="19.7" customHeight="1">
      <c r="A33" s="322"/>
      <c r="B33" s="278"/>
      <c r="C33" s="311" t="s">
        <v>228</v>
      </c>
      <c r="D33" s="324">
        <f>B31-D31</f>
        <v>0</v>
      </c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</row>
    <row r="34" spans="1:95" ht="19.7" customHeight="1">
      <c r="A34" s="325"/>
      <c r="B34" s="326"/>
      <c r="C34" s="325"/>
    </row>
    <row r="35" spans="1:95" ht="19.7" customHeight="1"/>
    <row r="36" spans="1:95" ht="19.7" customHeight="1"/>
    <row r="37" spans="1:95" ht="19.7" customHeight="1"/>
    <row r="38" spans="1:95" ht="19.7" customHeight="1">
      <c r="C38" s="327"/>
    </row>
    <row r="39" spans="1:95" ht="19.7" customHeight="1"/>
    <row r="40" spans="1:95" ht="19.7" customHeight="1"/>
    <row r="41" spans="1:95" ht="19.7" customHeight="1"/>
    <row r="42" spans="1:95" ht="19.7" customHeight="1"/>
    <row r="43" spans="1:95" ht="19.7" customHeight="1"/>
    <row r="44" spans="1:95" ht="19.7" customHeight="1"/>
    <row r="45" spans="1:95" ht="19.7" customHeight="1"/>
    <row r="46" spans="1:95" ht="19.7" customHeight="1"/>
    <row r="47" spans="1:95" ht="19.7" customHeight="1"/>
    <row r="48" spans="1:95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2">
    <mergeCell ref="A2:D2"/>
    <mergeCell ref="C3:D3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89" orientation="portrait" useFirstPageNumber="1" r:id="rId1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74"/>
  <sheetViews>
    <sheetView showZeros="0" topLeftCell="B1" zoomScaleNormal="100" zoomScaleSheetLayoutView="100" workbookViewId="0">
      <selection activeCell="B1" sqref="B1"/>
    </sheetView>
  </sheetViews>
  <sheetFormatPr defaultColWidth="35" defaultRowHeight="14.25"/>
  <cols>
    <col min="1" max="1" width="11.875" style="250" hidden="1" customWidth="1"/>
    <col min="2" max="2" width="51.5" style="251" customWidth="1"/>
    <col min="3" max="3" width="25.875" style="251" customWidth="1"/>
    <col min="4" max="15" width="9.75" style="251" customWidth="1"/>
    <col min="16" max="17" width="35" style="251" customWidth="1"/>
    <col min="18" max="18" width="9.5" style="251" customWidth="1"/>
    <col min="19" max="39" width="9.875" style="251" customWidth="1"/>
    <col min="40" max="16384" width="35" style="251"/>
  </cols>
  <sheetData>
    <row r="1" spans="1:3" s="247" customFormat="1" ht="27" customHeight="1">
      <c r="A1" s="252"/>
      <c r="B1" s="171" t="s">
        <v>1472</v>
      </c>
      <c r="C1" s="171"/>
    </row>
    <row r="2" spans="1:3" s="247" customFormat="1" ht="30" customHeight="1">
      <c r="A2" s="253"/>
      <c r="B2" s="490" t="s">
        <v>1473</v>
      </c>
      <c r="C2" s="490"/>
    </row>
    <row r="3" spans="1:3" s="247" customFormat="1" ht="19.899999999999999" customHeight="1">
      <c r="B3" s="254"/>
      <c r="C3" s="255" t="s">
        <v>1258</v>
      </c>
    </row>
    <row r="4" spans="1:3" s="247" customFormat="1" ht="20.100000000000001" customHeight="1">
      <c r="A4" s="256"/>
      <c r="B4" s="282" t="s">
        <v>118</v>
      </c>
      <c r="C4" s="282" t="s">
        <v>1440</v>
      </c>
    </row>
    <row r="5" spans="1:3" s="247" customFormat="1" ht="20.100000000000001" customHeight="1">
      <c r="A5" s="284">
        <v>501</v>
      </c>
      <c r="B5" s="285" t="s">
        <v>1261</v>
      </c>
      <c r="C5" s="289">
        <f>SUM(C6:C9)</f>
        <v>53035</v>
      </c>
    </row>
    <row r="6" spans="1:3" s="248" customFormat="1" ht="20.100000000000001" customHeight="1">
      <c r="A6" s="287">
        <v>50101</v>
      </c>
      <c r="B6" s="288" t="s">
        <v>1262</v>
      </c>
      <c r="C6" s="296">
        <v>35027</v>
      </c>
    </row>
    <row r="7" spans="1:3" s="248" customFormat="1" ht="20.100000000000001" customHeight="1">
      <c r="A7" s="287">
        <v>50102</v>
      </c>
      <c r="B7" s="288" t="s">
        <v>1263</v>
      </c>
      <c r="C7" s="296">
        <v>8953</v>
      </c>
    </row>
    <row r="8" spans="1:3" s="248" customFormat="1" ht="20.100000000000001" customHeight="1">
      <c r="A8" s="287">
        <v>50103</v>
      </c>
      <c r="B8" s="288" t="s">
        <v>1264</v>
      </c>
      <c r="C8" s="296">
        <v>3875</v>
      </c>
    </row>
    <row r="9" spans="1:3" s="248" customFormat="1" ht="20.100000000000001" customHeight="1">
      <c r="A9" s="257">
        <v>50199</v>
      </c>
      <c r="B9" s="288" t="s">
        <v>1265</v>
      </c>
      <c r="C9" s="296">
        <v>5180</v>
      </c>
    </row>
    <row r="10" spans="1:3" s="247" customFormat="1" ht="20.100000000000001" customHeight="1">
      <c r="A10" s="256">
        <v>502</v>
      </c>
      <c r="B10" s="285" t="s">
        <v>1266</v>
      </c>
      <c r="C10" s="289">
        <f>SUM(C11:C20)</f>
        <v>16876</v>
      </c>
    </row>
    <row r="11" spans="1:3" s="248" customFormat="1" ht="20.100000000000001" customHeight="1">
      <c r="A11" s="257">
        <v>50201</v>
      </c>
      <c r="B11" s="288" t="s">
        <v>1267</v>
      </c>
      <c r="C11" s="296">
        <v>11240</v>
      </c>
    </row>
    <row r="12" spans="1:3" s="248" customFormat="1" ht="20.100000000000001" customHeight="1">
      <c r="A12" s="257">
        <v>50202</v>
      </c>
      <c r="B12" s="288" t="s">
        <v>1268</v>
      </c>
      <c r="C12" s="296">
        <v>300</v>
      </c>
    </row>
    <row r="13" spans="1:3" s="248" customFormat="1" ht="20.100000000000001" customHeight="1">
      <c r="A13" s="257">
        <v>50203</v>
      </c>
      <c r="B13" s="288" t="s">
        <v>1269</v>
      </c>
      <c r="C13" s="296">
        <v>420</v>
      </c>
    </row>
    <row r="14" spans="1:3" s="248" customFormat="1" ht="20.100000000000001" customHeight="1">
      <c r="A14" s="257">
        <v>50204</v>
      </c>
      <c r="B14" s="288" t="s">
        <v>1270</v>
      </c>
      <c r="C14" s="296">
        <v>130</v>
      </c>
    </row>
    <row r="15" spans="1:3" s="248" customFormat="1" ht="20.100000000000001" customHeight="1">
      <c r="A15" s="257">
        <v>50205</v>
      </c>
      <c r="B15" s="288" t="s">
        <v>1271</v>
      </c>
      <c r="C15" s="296">
        <v>910</v>
      </c>
    </row>
    <row r="16" spans="1:3" s="248" customFormat="1" ht="20.100000000000001" customHeight="1">
      <c r="A16" s="257">
        <v>50206</v>
      </c>
      <c r="B16" s="288" t="s">
        <v>1272</v>
      </c>
      <c r="C16" s="296">
        <v>157</v>
      </c>
    </row>
    <row r="17" spans="1:3" s="248" customFormat="1" ht="20.100000000000001" customHeight="1">
      <c r="A17" s="257">
        <v>50207</v>
      </c>
      <c r="B17" s="288" t="s">
        <v>1273</v>
      </c>
      <c r="C17" s="296">
        <v>12</v>
      </c>
    </row>
    <row r="18" spans="1:3" s="248" customFormat="1" ht="20.100000000000001" customHeight="1">
      <c r="A18" s="257">
        <v>50208</v>
      </c>
      <c r="B18" s="288" t="s">
        <v>1274</v>
      </c>
      <c r="C18" s="296">
        <v>1012</v>
      </c>
    </row>
    <row r="19" spans="1:3" s="248" customFormat="1" ht="20.100000000000001" customHeight="1">
      <c r="A19" s="257">
        <v>50209</v>
      </c>
      <c r="B19" s="288" t="s">
        <v>1275</v>
      </c>
      <c r="C19" s="296">
        <v>580</v>
      </c>
    </row>
    <row r="20" spans="1:3" s="248" customFormat="1" ht="20.100000000000001" customHeight="1">
      <c r="A20" s="257">
        <v>50299</v>
      </c>
      <c r="B20" s="288" t="s">
        <v>1276</v>
      </c>
      <c r="C20" s="296">
        <v>2115</v>
      </c>
    </row>
    <row r="21" spans="1:3" s="249" customFormat="1" ht="20.100000000000001" customHeight="1">
      <c r="A21" s="264">
        <v>503</v>
      </c>
      <c r="B21" s="285" t="s">
        <v>1277</v>
      </c>
      <c r="C21" s="289">
        <f>SUM(C22:C28)</f>
        <v>71714</v>
      </c>
    </row>
    <row r="22" spans="1:3" s="248" customFormat="1" ht="20.100000000000001" customHeight="1">
      <c r="A22" s="257">
        <v>50301</v>
      </c>
      <c r="B22" s="288" t="s">
        <v>1278</v>
      </c>
      <c r="C22" s="296"/>
    </row>
    <row r="23" spans="1:3" s="248" customFormat="1" ht="20.100000000000001" customHeight="1">
      <c r="A23" s="257">
        <v>50302</v>
      </c>
      <c r="B23" s="288" t="s">
        <v>1279</v>
      </c>
      <c r="C23" s="296">
        <v>45919</v>
      </c>
    </row>
    <row r="24" spans="1:3" s="248" customFormat="1" ht="20.100000000000001" customHeight="1">
      <c r="A24" s="257">
        <v>50303</v>
      </c>
      <c r="B24" s="288" t="s">
        <v>1280</v>
      </c>
      <c r="C24" s="296"/>
    </row>
    <row r="25" spans="1:3" s="248" customFormat="1" ht="20.100000000000001" customHeight="1">
      <c r="A25" s="257">
        <v>50305</v>
      </c>
      <c r="B25" s="288" t="s">
        <v>1281</v>
      </c>
      <c r="C25" s="296"/>
    </row>
    <row r="26" spans="1:3" s="248" customFormat="1" ht="20.100000000000001" customHeight="1">
      <c r="A26" s="257">
        <v>50306</v>
      </c>
      <c r="B26" s="288" t="s">
        <v>1282</v>
      </c>
      <c r="C26" s="296">
        <v>510</v>
      </c>
    </row>
    <row r="27" spans="1:3" s="248" customFormat="1" ht="20.100000000000001" customHeight="1">
      <c r="A27" s="257">
        <v>50307</v>
      </c>
      <c r="B27" s="288" t="s">
        <v>1283</v>
      </c>
      <c r="C27" s="296"/>
    </row>
    <row r="28" spans="1:3" s="248" customFormat="1" ht="20.100000000000001" customHeight="1">
      <c r="A28" s="257">
        <v>50399</v>
      </c>
      <c r="B28" s="288" t="s">
        <v>1284</v>
      </c>
      <c r="C28" s="296">
        <v>25285</v>
      </c>
    </row>
    <row r="29" spans="1:3" s="249" customFormat="1" ht="19.7" customHeight="1">
      <c r="A29" s="249">
        <v>504</v>
      </c>
      <c r="B29" s="285" t="s">
        <v>1285</v>
      </c>
      <c r="C29" s="289">
        <f>SUM(C30:C35)</f>
        <v>11375</v>
      </c>
    </row>
    <row r="30" spans="1:3" s="247" customFormat="1" ht="19.7" customHeight="1">
      <c r="A30" s="247">
        <v>50401</v>
      </c>
      <c r="B30" s="288" t="s">
        <v>1278</v>
      </c>
      <c r="C30" s="296"/>
    </row>
    <row r="31" spans="1:3" s="248" customFormat="1" ht="19.7" customHeight="1">
      <c r="A31" s="248">
        <v>50402</v>
      </c>
      <c r="B31" s="288" t="s">
        <v>1279</v>
      </c>
      <c r="C31" s="296">
        <v>6500</v>
      </c>
    </row>
    <row r="32" spans="1:3" s="248" customFormat="1" ht="19.7" customHeight="1">
      <c r="B32" s="288" t="s">
        <v>1280</v>
      </c>
      <c r="C32" s="296"/>
    </row>
    <row r="33" spans="1:3" s="247" customFormat="1" ht="19.7" customHeight="1">
      <c r="A33" s="247">
        <v>50403</v>
      </c>
      <c r="B33" s="288" t="s">
        <v>1282</v>
      </c>
      <c r="C33" s="296"/>
    </row>
    <row r="34" spans="1:3" s="247" customFormat="1" ht="19.7" customHeight="1">
      <c r="A34" s="247">
        <v>50405</v>
      </c>
      <c r="B34" s="288" t="s">
        <v>1283</v>
      </c>
      <c r="C34" s="296"/>
    </row>
    <row r="35" spans="1:3" s="247" customFormat="1" ht="19.7" customHeight="1">
      <c r="A35" s="247">
        <v>50499</v>
      </c>
      <c r="B35" s="288" t="s">
        <v>1284</v>
      </c>
      <c r="C35" s="296">
        <v>4875</v>
      </c>
    </row>
    <row r="36" spans="1:3" s="247" customFormat="1" ht="19.7" customHeight="1">
      <c r="A36" s="247">
        <v>505</v>
      </c>
      <c r="B36" s="285" t="s">
        <v>1286</v>
      </c>
      <c r="C36" s="289">
        <f>SUM(C37:C39)</f>
        <v>126218</v>
      </c>
    </row>
    <row r="37" spans="1:3" s="248" customFormat="1" ht="19.7" customHeight="1">
      <c r="A37" s="248">
        <v>50501</v>
      </c>
      <c r="B37" s="288" t="s">
        <v>1287</v>
      </c>
      <c r="C37" s="296">
        <v>117465</v>
      </c>
    </row>
    <row r="38" spans="1:3" s="248" customFormat="1" ht="19.7" customHeight="1">
      <c r="A38" s="248">
        <v>50502</v>
      </c>
      <c r="B38" s="288" t="s">
        <v>1288</v>
      </c>
      <c r="C38" s="296">
        <v>8753</v>
      </c>
    </row>
    <row r="39" spans="1:3" s="248" customFormat="1" ht="19.7" customHeight="1">
      <c r="A39" s="248">
        <v>50599</v>
      </c>
      <c r="B39" s="288" t="s">
        <v>1289</v>
      </c>
      <c r="C39" s="296"/>
    </row>
    <row r="40" spans="1:3" s="249" customFormat="1" ht="19.7" customHeight="1">
      <c r="A40" s="249">
        <v>506</v>
      </c>
      <c r="B40" s="285" t="s">
        <v>1290</v>
      </c>
      <c r="C40" s="289">
        <f>SUM(C41:C42)</f>
        <v>13470</v>
      </c>
    </row>
    <row r="41" spans="1:3" s="248" customFormat="1" ht="19.7" customHeight="1">
      <c r="A41" s="248">
        <v>50601</v>
      </c>
      <c r="B41" s="288" t="s">
        <v>1291</v>
      </c>
      <c r="C41" s="296">
        <v>12970</v>
      </c>
    </row>
    <row r="42" spans="1:3" s="247" customFormat="1" ht="19.7" customHeight="1">
      <c r="A42" s="247">
        <v>50602</v>
      </c>
      <c r="B42" s="288" t="s">
        <v>1292</v>
      </c>
      <c r="C42" s="296">
        <v>500</v>
      </c>
    </row>
    <row r="43" spans="1:3" s="249" customFormat="1" ht="19.7" customHeight="1">
      <c r="A43" s="249">
        <v>507</v>
      </c>
      <c r="B43" s="285" t="s">
        <v>1293</v>
      </c>
      <c r="C43" s="289">
        <f>SUM(C44:C46)</f>
        <v>0</v>
      </c>
    </row>
    <row r="44" spans="1:3" s="247" customFormat="1" ht="19.7" customHeight="1">
      <c r="A44" s="247">
        <v>50701</v>
      </c>
      <c r="B44" s="288" t="s">
        <v>1294</v>
      </c>
      <c r="C44" s="296"/>
    </row>
    <row r="45" spans="1:3" s="247" customFormat="1" ht="19.7" customHeight="1">
      <c r="A45" s="247">
        <v>50702</v>
      </c>
      <c r="B45" s="288" t="s">
        <v>1295</v>
      </c>
      <c r="C45" s="296"/>
    </row>
    <row r="46" spans="1:3" s="248" customFormat="1" ht="19.7" customHeight="1">
      <c r="A46" s="248">
        <v>50799</v>
      </c>
      <c r="B46" s="288" t="s">
        <v>1296</v>
      </c>
      <c r="C46" s="296"/>
    </row>
    <row r="47" spans="1:3" s="248" customFormat="1" ht="19.7" customHeight="1">
      <c r="B47" s="285" t="s">
        <v>1297</v>
      </c>
      <c r="C47" s="289">
        <f>SUM(C48:C51)</f>
        <v>0</v>
      </c>
    </row>
    <row r="48" spans="1:3" s="248" customFormat="1" ht="19.7" customHeight="1">
      <c r="B48" s="288" t="s">
        <v>1298</v>
      </c>
      <c r="C48" s="296"/>
    </row>
    <row r="49" spans="1:3" s="248" customFormat="1" ht="19.7" customHeight="1">
      <c r="B49" s="288" t="s">
        <v>1299</v>
      </c>
      <c r="C49" s="296"/>
    </row>
    <row r="50" spans="1:3" s="248" customFormat="1" ht="19.7" customHeight="1">
      <c r="B50" s="288" t="s">
        <v>1300</v>
      </c>
      <c r="C50" s="296"/>
    </row>
    <row r="51" spans="1:3" s="248" customFormat="1" ht="19.7" customHeight="1">
      <c r="B51" s="288" t="s">
        <v>1301</v>
      </c>
      <c r="C51" s="296"/>
    </row>
    <row r="52" spans="1:3" s="247" customFormat="1" ht="19.7" customHeight="1">
      <c r="A52" s="247">
        <v>509</v>
      </c>
      <c r="B52" s="285" t="s">
        <v>1302</v>
      </c>
      <c r="C52" s="289">
        <f>SUM(C53:C57)</f>
        <v>69265</v>
      </c>
    </row>
    <row r="53" spans="1:3" s="248" customFormat="1" ht="19.7" customHeight="1">
      <c r="A53" s="248">
        <v>50901</v>
      </c>
      <c r="B53" s="288" t="s">
        <v>1303</v>
      </c>
      <c r="C53" s="296">
        <v>29754</v>
      </c>
    </row>
    <row r="54" spans="1:3" s="248" customFormat="1" ht="19.7" customHeight="1">
      <c r="A54" s="248">
        <v>50902</v>
      </c>
      <c r="B54" s="288" t="s">
        <v>1304</v>
      </c>
      <c r="C54" s="296"/>
    </row>
    <row r="55" spans="1:3" s="248" customFormat="1" ht="19.7" customHeight="1">
      <c r="A55" s="248">
        <v>50903</v>
      </c>
      <c r="B55" s="288" t="s">
        <v>1305</v>
      </c>
      <c r="C55" s="296">
        <v>7951</v>
      </c>
    </row>
    <row r="56" spans="1:3" s="248" customFormat="1" ht="19.7" customHeight="1">
      <c r="A56" s="248">
        <v>50905</v>
      </c>
      <c r="B56" s="288" t="s">
        <v>1306</v>
      </c>
      <c r="C56" s="296">
        <v>110</v>
      </c>
    </row>
    <row r="57" spans="1:3" s="248" customFormat="1" ht="19.7" customHeight="1">
      <c r="A57" s="248">
        <v>50999</v>
      </c>
      <c r="B57" s="288" t="s">
        <v>1307</v>
      </c>
      <c r="C57" s="296">
        <v>31450</v>
      </c>
    </row>
    <row r="58" spans="1:3" s="247" customFormat="1" ht="19.7" customHeight="1">
      <c r="A58" s="247">
        <v>510</v>
      </c>
      <c r="B58" s="285" t="s">
        <v>1308</v>
      </c>
      <c r="C58" s="289">
        <f>SUM(C59:C61)</f>
        <v>5029</v>
      </c>
    </row>
    <row r="59" spans="1:3" s="248" customFormat="1" ht="19.7" customHeight="1">
      <c r="A59" s="248">
        <v>51002</v>
      </c>
      <c r="B59" s="288" t="s">
        <v>1309</v>
      </c>
      <c r="C59" s="296">
        <v>5029</v>
      </c>
    </row>
    <row r="60" spans="1:3" s="248" customFormat="1" ht="19.7" customHeight="1">
      <c r="A60" s="248">
        <v>51003</v>
      </c>
      <c r="B60" s="288" t="s">
        <v>622</v>
      </c>
      <c r="C60" s="296"/>
    </row>
    <row r="61" spans="1:3" s="248" customFormat="1" ht="19.7" customHeight="1">
      <c r="A61" s="248">
        <v>51004</v>
      </c>
      <c r="B61" s="288" t="s">
        <v>1310</v>
      </c>
      <c r="C61" s="296"/>
    </row>
    <row r="62" spans="1:3" s="249" customFormat="1" ht="19.7" customHeight="1">
      <c r="A62" s="249">
        <v>511</v>
      </c>
      <c r="B62" s="285" t="s">
        <v>1311</v>
      </c>
      <c r="C62" s="289">
        <f>SUM(C63:C64)</f>
        <v>22267</v>
      </c>
    </row>
    <row r="63" spans="1:3" s="248" customFormat="1" ht="19.7" customHeight="1">
      <c r="B63" s="288" t="s">
        <v>1312</v>
      </c>
      <c r="C63" s="296">
        <v>22147</v>
      </c>
    </row>
    <row r="64" spans="1:3" s="248" customFormat="1" ht="19.7" customHeight="1">
      <c r="A64" s="248">
        <v>51102</v>
      </c>
      <c r="B64" s="288" t="s">
        <v>1313</v>
      </c>
      <c r="C64" s="296">
        <v>120</v>
      </c>
    </row>
    <row r="65" spans="1:3" s="248" customFormat="1" ht="19.7" customHeight="1">
      <c r="B65" s="285" t="s">
        <v>1314</v>
      </c>
      <c r="C65" s="289">
        <f>SUM(C66:C67)</f>
        <v>4500</v>
      </c>
    </row>
    <row r="66" spans="1:3" s="248" customFormat="1" ht="19.7" customHeight="1">
      <c r="B66" s="288" t="s">
        <v>1315</v>
      </c>
      <c r="C66" s="296">
        <v>4500</v>
      </c>
    </row>
    <row r="67" spans="1:3" s="248" customFormat="1" ht="19.7" customHeight="1">
      <c r="B67" s="288" t="s">
        <v>1316</v>
      </c>
      <c r="C67" s="296"/>
    </row>
    <row r="68" spans="1:3" s="249" customFormat="1" ht="19.7" customHeight="1">
      <c r="A68" s="249">
        <v>599</v>
      </c>
      <c r="B68" s="285" t="s">
        <v>1317</v>
      </c>
      <c r="C68" s="289">
        <f>SUM(C69:C72)</f>
        <v>3552</v>
      </c>
    </row>
    <row r="69" spans="1:3" s="249" customFormat="1" ht="19.7" customHeight="1">
      <c r="A69" s="248">
        <v>59907</v>
      </c>
      <c r="B69" s="288" t="s">
        <v>1318</v>
      </c>
      <c r="C69" s="296"/>
    </row>
    <row r="70" spans="1:3" s="249" customFormat="1" ht="19.7" customHeight="1">
      <c r="A70" s="248">
        <v>59906</v>
      </c>
      <c r="B70" s="288" t="s">
        <v>1319</v>
      </c>
      <c r="C70" s="296"/>
    </row>
    <row r="71" spans="1:3" s="249" customFormat="1" ht="21" customHeight="1">
      <c r="A71" s="248">
        <v>59908</v>
      </c>
      <c r="B71" s="294" t="s">
        <v>1320</v>
      </c>
      <c r="C71" s="296"/>
    </row>
    <row r="72" spans="1:3" s="248" customFormat="1" ht="21" customHeight="1">
      <c r="A72" s="248">
        <v>59999</v>
      </c>
      <c r="B72" s="288" t="s">
        <v>1099</v>
      </c>
      <c r="C72" s="296">
        <v>3552</v>
      </c>
    </row>
    <row r="73" spans="1:3" s="248" customFormat="1" ht="21" customHeight="1">
      <c r="B73" s="288"/>
      <c r="C73" s="296"/>
    </row>
    <row r="74" spans="1:3" s="247" customFormat="1" ht="24" customHeight="1">
      <c r="A74" s="256"/>
      <c r="B74" s="295" t="s">
        <v>1321</v>
      </c>
      <c r="C74" s="289">
        <f>C5+C10+C21+C29+C36+C43+C52+C58+C62+C68+C40+C47+C65</f>
        <v>397301</v>
      </c>
    </row>
  </sheetData>
  <mergeCells count="1">
    <mergeCell ref="B2:C2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5" orientation="portrait" useFirstPageNumber="1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0"/>
  <sheetViews>
    <sheetView showZeros="0" zoomScaleNormal="100" zoomScaleSheetLayoutView="100" workbookViewId="0"/>
  </sheetViews>
  <sheetFormatPr defaultColWidth="9" defaultRowHeight="14.25"/>
  <cols>
    <col min="1" max="1" width="29.25" style="297" customWidth="1"/>
    <col min="2" max="6" width="9.625" style="298" customWidth="1"/>
    <col min="7" max="16384" width="9" style="299"/>
  </cols>
  <sheetData>
    <row r="1" spans="1:6" ht="27" customHeight="1">
      <c r="A1" s="440" t="s">
        <v>115</v>
      </c>
    </row>
    <row r="2" spans="1:6" s="365" customFormat="1" ht="27" customHeight="1">
      <c r="A2" s="482" t="s">
        <v>116</v>
      </c>
      <c r="B2" s="483"/>
      <c r="C2" s="483"/>
      <c r="D2" s="483"/>
      <c r="E2" s="483"/>
      <c r="F2" s="483"/>
    </row>
    <row r="3" spans="1:6" ht="19.899999999999999" customHeight="1">
      <c r="A3" s="441"/>
      <c r="E3" s="484" t="s">
        <v>117</v>
      </c>
      <c r="F3" s="484"/>
    </row>
    <row r="4" spans="1:6" ht="39" customHeight="1">
      <c r="A4" s="442" t="s">
        <v>118</v>
      </c>
      <c r="B4" s="368" t="s">
        <v>119</v>
      </c>
      <c r="C4" s="368" t="s">
        <v>120</v>
      </c>
      <c r="D4" s="368" t="s">
        <v>121</v>
      </c>
      <c r="E4" s="368" t="s">
        <v>122</v>
      </c>
      <c r="F4" s="368" t="s">
        <v>123</v>
      </c>
    </row>
    <row r="5" spans="1:6" ht="20.100000000000001" customHeight="1">
      <c r="A5" s="443" t="s">
        <v>124</v>
      </c>
      <c r="B5" s="444">
        <f>SUM(B6:B21)</f>
        <v>43005</v>
      </c>
      <c r="C5" s="444">
        <f>SUM(C6:C21)</f>
        <v>43005</v>
      </c>
      <c r="D5" s="444">
        <f>SUM(D6:D21)</f>
        <v>33990</v>
      </c>
      <c r="E5" s="434">
        <f>D5/C5*100</f>
        <v>79</v>
      </c>
      <c r="F5" s="435">
        <v>106</v>
      </c>
    </row>
    <row r="6" spans="1:6" ht="20.100000000000001" customHeight="1">
      <c r="A6" s="445" t="s">
        <v>125</v>
      </c>
      <c r="B6" s="446">
        <v>12950</v>
      </c>
      <c r="C6" s="446">
        <v>12950</v>
      </c>
      <c r="D6" s="446">
        <v>11916</v>
      </c>
      <c r="E6" s="436">
        <f t="shared" ref="E6:E31" si="0">D6/C6*100</f>
        <v>92</v>
      </c>
      <c r="F6" s="437">
        <v>161.9</v>
      </c>
    </row>
    <row r="7" spans="1:6" ht="20.100000000000001" customHeight="1">
      <c r="A7" s="445" t="s">
        <v>126</v>
      </c>
      <c r="B7" s="446">
        <v>5960</v>
      </c>
      <c r="C7" s="446">
        <v>5960</v>
      </c>
      <c r="D7" s="446">
        <v>3470</v>
      </c>
      <c r="E7" s="436">
        <f t="shared" si="0"/>
        <v>58.2</v>
      </c>
      <c r="F7" s="437">
        <v>85.2</v>
      </c>
    </row>
    <row r="8" spans="1:6" ht="20.100000000000001" customHeight="1">
      <c r="A8" s="445" t="s">
        <v>127</v>
      </c>
      <c r="B8" s="447"/>
      <c r="C8" s="447"/>
      <c r="D8" s="446"/>
      <c r="E8" s="436"/>
      <c r="F8" s="437"/>
    </row>
    <row r="9" spans="1:6" ht="20.100000000000001" customHeight="1">
      <c r="A9" s="445" t="s">
        <v>128</v>
      </c>
      <c r="B9" s="446">
        <v>1350</v>
      </c>
      <c r="C9" s="446">
        <v>1350</v>
      </c>
      <c r="D9" s="446">
        <v>964</v>
      </c>
      <c r="E9" s="436">
        <f t="shared" si="0"/>
        <v>71.400000000000006</v>
      </c>
      <c r="F9" s="437">
        <v>94.3</v>
      </c>
    </row>
    <row r="10" spans="1:6" ht="20.100000000000001" customHeight="1">
      <c r="A10" s="445" t="s">
        <v>129</v>
      </c>
      <c r="B10" s="446">
        <v>2525</v>
      </c>
      <c r="C10" s="446">
        <v>2525</v>
      </c>
      <c r="D10" s="446">
        <v>1550</v>
      </c>
      <c r="E10" s="436">
        <f t="shared" si="0"/>
        <v>61.4</v>
      </c>
      <c r="F10" s="437">
        <v>81.099999999999994</v>
      </c>
    </row>
    <row r="11" spans="1:6" ht="20.100000000000001" customHeight="1">
      <c r="A11" s="445" t="s">
        <v>130</v>
      </c>
      <c r="B11" s="446">
        <v>1860</v>
      </c>
      <c r="C11" s="446">
        <v>1860</v>
      </c>
      <c r="D11" s="446">
        <v>1633</v>
      </c>
      <c r="E11" s="436">
        <f t="shared" si="0"/>
        <v>87.8</v>
      </c>
      <c r="F11" s="437">
        <v>105.7</v>
      </c>
    </row>
    <row r="12" spans="1:6" ht="20.100000000000001" customHeight="1">
      <c r="A12" s="445" t="s">
        <v>131</v>
      </c>
      <c r="B12" s="446">
        <v>1450</v>
      </c>
      <c r="C12" s="446">
        <v>1450</v>
      </c>
      <c r="D12" s="446">
        <v>1149</v>
      </c>
      <c r="E12" s="436">
        <f t="shared" si="0"/>
        <v>79.2</v>
      </c>
      <c r="F12" s="437">
        <v>90.3</v>
      </c>
    </row>
    <row r="13" spans="1:6" ht="20.100000000000001" customHeight="1">
      <c r="A13" s="445" t="s">
        <v>132</v>
      </c>
      <c r="B13" s="446">
        <v>550</v>
      </c>
      <c r="C13" s="446">
        <v>550</v>
      </c>
      <c r="D13" s="446">
        <v>1611</v>
      </c>
      <c r="E13" s="436">
        <f t="shared" si="0"/>
        <v>292.89999999999998</v>
      </c>
      <c r="F13" s="437">
        <v>301.7</v>
      </c>
    </row>
    <row r="14" spans="1:6" ht="20.100000000000001" customHeight="1">
      <c r="A14" s="445" t="s">
        <v>133</v>
      </c>
      <c r="B14" s="446">
        <v>1510</v>
      </c>
      <c r="C14" s="446">
        <v>1510</v>
      </c>
      <c r="D14" s="446">
        <v>1219</v>
      </c>
      <c r="E14" s="436">
        <f t="shared" si="0"/>
        <v>80.7</v>
      </c>
      <c r="F14" s="437">
        <v>105.5</v>
      </c>
    </row>
    <row r="15" spans="1:6" ht="20.100000000000001" customHeight="1">
      <c r="A15" s="445" t="s">
        <v>134</v>
      </c>
      <c r="B15" s="446">
        <v>3400</v>
      </c>
      <c r="C15" s="446">
        <v>3400</v>
      </c>
      <c r="D15" s="446">
        <v>4566</v>
      </c>
      <c r="E15" s="436">
        <f t="shared" si="0"/>
        <v>134.30000000000001</v>
      </c>
      <c r="F15" s="437">
        <v>149.30000000000001</v>
      </c>
    </row>
    <row r="16" spans="1:6" ht="20.100000000000001" customHeight="1">
      <c r="A16" s="445" t="s">
        <v>135</v>
      </c>
      <c r="B16" s="446">
        <v>1350</v>
      </c>
      <c r="C16" s="446">
        <v>1350</v>
      </c>
      <c r="D16" s="446">
        <v>1289</v>
      </c>
      <c r="E16" s="436">
        <f t="shared" si="0"/>
        <v>95.5</v>
      </c>
      <c r="F16" s="437">
        <v>104.8</v>
      </c>
    </row>
    <row r="17" spans="1:6" ht="20.100000000000001" customHeight="1">
      <c r="A17" s="445" t="s">
        <v>136</v>
      </c>
      <c r="B17" s="446">
        <v>1000</v>
      </c>
      <c r="C17" s="446">
        <v>1000</v>
      </c>
      <c r="D17" s="446">
        <v>1257</v>
      </c>
      <c r="E17" s="436">
        <f t="shared" si="0"/>
        <v>125.7</v>
      </c>
      <c r="F17" s="437">
        <v>214.1</v>
      </c>
    </row>
    <row r="18" spans="1:6" ht="20.100000000000001" customHeight="1">
      <c r="A18" s="445" t="s">
        <v>137</v>
      </c>
      <c r="B18" s="446">
        <v>8800</v>
      </c>
      <c r="C18" s="446">
        <v>8800</v>
      </c>
      <c r="D18" s="446">
        <v>3101</v>
      </c>
      <c r="E18" s="436">
        <f t="shared" si="0"/>
        <v>35.200000000000003</v>
      </c>
      <c r="F18" s="437">
        <v>38.6</v>
      </c>
    </row>
    <row r="19" spans="1:6" ht="20.100000000000001" customHeight="1">
      <c r="A19" s="445" t="s">
        <v>138</v>
      </c>
      <c r="B19" s="446"/>
      <c r="C19" s="446"/>
      <c r="D19" s="446"/>
      <c r="E19" s="436"/>
      <c r="F19" s="437"/>
    </row>
    <row r="20" spans="1:6" ht="20.100000000000001" customHeight="1">
      <c r="A20" s="445" t="s">
        <v>139</v>
      </c>
      <c r="B20" s="446">
        <v>300</v>
      </c>
      <c r="C20" s="446">
        <v>300</v>
      </c>
      <c r="D20" s="448">
        <v>240</v>
      </c>
      <c r="E20" s="436">
        <f t="shared" si="0"/>
        <v>80</v>
      </c>
      <c r="F20" s="437">
        <v>87.9</v>
      </c>
    </row>
    <row r="21" spans="1:6" ht="20.100000000000001" customHeight="1">
      <c r="A21" s="445" t="s">
        <v>140</v>
      </c>
      <c r="B21" s="447"/>
      <c r="C21" s="447"/>
      <c r="D21" s="448">
        <v>25</v>
      </c>
      <c r="E21" s="436"/>
      <c r="F21" s="437">
        <v>625</v>
      </c>
    </row>
    <row r="22" spans="1:6" ht="20.100000000000001" customHeight="1">
      <c r="A22" s="443" t="s">
        <v>141</v>
      </c>
      <c r="B22" s="444">
        <f>SUM(B23:B29)</f>
        <v>42910</v>
      </c>
      <c r="C22" s="444">
        <f>SUM(C23:C29)</f>
        <v>42910</v>
      </c>
      <c r="D22" s="449">
        <f>SUM(D23:D29)</f>
        <v>52232</v>
      </c>
      <c r="E22" s="434">
        <f t="shared" si="0"/>
        <v>121.7</v>
      </c>
      <c r="F22" s="435">
        <v>100.1</v>
      </c>
    </row>
    <row r="23" spans="1:6" ht="20.100000000000001" customHeight="1">
      <c r="A23" s="445" t="s">
        <v>142</v>
      </c>
      <c r="B23" s="445">
        <v>3010</v>
      </c>
      <c r="C23" s="446">
        <v>3010</v>
      </c>
      <c r="D23" s="446">
        <v>2192</v>
      </c>
      <c r="E23" s="436">
        <f t="shared" si="0"/>
        <v>72.8</v>
      </c>
      <c r="F23" s="437">
        <v>76.599999999999994</v>
      </c>
    </row>
    <row r="24" spans="1:6" ht="20.100000000000001" customHeight="1">
      <c r="A24" s="445" t="s">
        <v>143</v>
      </c>
      <c r="B24" s="446">
        <v>4008</v>
      </c>
      <c r="C24" s="446">
        <v>4008</v>
      </c>
      <c r="D24" s="446">
        <v>5778</v>
      </c>
      <c r="E24" s="436">
        <f t="shared" si="0"/>
        <v>144.19999999999999</v>
      </c>
      <c r="F24" s="437">
        <v>155.1</v>
      </c>
    </row>
    <row r="25" spans="1:6" ht="20.100000000000001" customHeight="1">
      <c r="A25" s="445" t="s">
        <v>144</v>
      </c>
      <c r="B25" s="446">
        <v>3687</v>
      </c>
      <c r="C25" s="446">
        <v>3687</v>
      </c>
      <c r="D25" s="446">
        <v>5580</v>
      </c>
      <c r="E25" s="436">
        <f t="shared" si="0"/>
        <v>151.30000000000001</v>
      </c>
      <c r="F25" s="437">
        <v>108</v>
      </c>
    </row>
    <row r="26" spans="1:6" ht="20.100000000000001" customHeight="1">
      <c r="A26" s="450" t="s">
        <v>145</v>
      </c>
      <c r="B26" s="446">
        <v>29055</v>
      </c>
      <c r="C26" s="446">
        <v>29055</v>
      </c>
      <c r="D26" s="446">
        <v>30234</v>
      </c>
      <c r="E26" s="436">
        <f t="shared" si="0"/>
        <v>104.1</v>
      </c>
      <c r="F26" s="437">
        <v>91.4</v>
      </c>
    </row>
    <row r="27" spans="1:6" ht="20.100000000000001" customHeight="1">
      <c r="A27" s="445" t="s">
        <v>146</v>
      </c>
      <c r="B27" s="446">
        <v>2650</v>
      </c>
      <c r="C27" s="446">
        <v>2650</v>
      </c>
      <c r="D27" s="446">
        <v>2116</v>
      </c>
      <c r="E27" s="436">
        <f t="shared" si="0"/>
        <v>79.8</v>
      </c>
      <c r="F27" s="437">
        <v>81.3</v>
      </c>
    </row>
    <row r="28" spans="1:6" ht="20.100000000000001" customHeight="1">
      <c r="A28" s="445" t="s">
        <v>147</v>
      </c>
      <c r="B28" s="446">
        <v>500</v>
      </c>
      <c r="C28" s="446">
        <v>500</v>
      </c>
      <c r="D28" s="446">
        <v>259</v>
      </c>
      <c r="E28" s="436">
        <f t="shared" si="0"/>
        <v>51.8</v>
      </c>
      <c r="F28" s="437">
        <v>56.6</v>
      </c>
    </row>
    <row r="29" spans="1:6" ht="19.7" customHeight="1">
      <c r="A29" s="445" t="s">
        <v>148</v>
      </c>
      <c r="B29" s="446"/>
      <c r="C29" s="446"/>
      <c r="D29" s="446">
        <v>6073</v>
      </c>
      <c r="E29" s="436"/>
      <c r="F29" s="437">
        <v>141.80000000000001</v>
      </c>
    </row>
    <row r="30" spans="1:6" ht="19.7" customHeight="1">
      <c r="A30" s="445" t="s">
        <v>149</v>
      </c>
      <c r="B30" s="447"/>
      <c r="C30" s="447"/>
      <c r="D30" s="448"/>
      <c r="E30" s="436"/>
      <c r="F30" s="437"/>
    </row>
    <row r="31" spans="1:6" ht="19.7" customHeight="1">
      <c r="A31" s="451" t="s">
        <v>150</v>
      </c>
      <c r="B31" s="444">
        <f>B22+B5</f>
        <v>85915</v>
      </c>
      <c r="C31" s="444">
        <f>C22+C5</f>
        <v>85915</v>
      </c>
      <c r="D31" s="449">
        <f>D22+D5</f>
        <v>86222</v>
      </c>
      <c r="E31" s="434">
        <f t="shared" si="0"/>
        <v>100.4</v>
      </c>
      <c r="F31" s="435">
        <v>102.4</v>
      </c>
    </row>
    <row r="32" spans="1:6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2">
    <mergeCell ref="A2:F2"/>
    <mergeCell ref="E3:F3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 r:id="rId1"/>
  <headerFooter>
    <oddFooter>&amp;C第 &amp;P 页，共 &amp;N 页</oddFooter>
  </headerFooter>
  <rowBreaks count="1" manualBreakCount="1">
    <brk id="3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D74"/>
  <sheetViews>
    <sheetView showZeros="0" topLeftCell="B1" workbookViewId="0">
      <selection activeCell="B1" sqref="B1"/>
    </sheetView>
  </sheetViews>
  <sheetFormatPr defaultColWidth="35" defaultRowHeight="14.25"/>
  <cols>
    <col min="1" max="1" width="11.875" style="250" hidden="1" customWidth="1"/>
    <col min="2" max="2" width="49.5" style="251" customWidth="1"/>
    <col min="3" max="3" width="26.375" style="251" customWidth="1"/>
    <col min="4" max="21" width="8.625" style="251" customWidth="1"/>
    <col min="22" max="27" width="12.75" style="251" customWidth="1"/>
    <col min="28" max="16384" width="35" style="251"/>
  </cols>
  <sheetData>
    <row r="1" spans="1:4" s="247" customFormat="1" ht="27" customHeight="1">
      <c r="A1" s="252"/>
      <c r="B1" s="171" t="s">
        <v>1474</v>
      </c>
      <c r="C1" s="171"/>
    </row>
    <row r="2" spans="1:4" s="247" customFormat="1" ht="30" customHeight="1">
      <c r="A2" s="253"/>
      <c r="B2" s="490" t="s">
        <v>1475</v>
      </c>
      <c r="C2" s="490"/>
    </row>
    <row r="3" spans="1:4" s="247" customFormat="1" ht="19.899999999999999" customHeight="1">
      <c r="B3" s="254"/>
      <c r="C3" s="255" t="s">
        <v>1258</v>
      </c>
    </row>
    <row r="4" spans="1:4" s="247" customFormat="1" ht="20.100000000000001" customHeight="1">
      <c r="A4" s="256"/>
      <c r="B4" s="282" t="s">
        <v>118</v>
      </c>
      <c r="C4" s="282" t="s">
        <v>1440</v>
      </c>
      <c r="D4" s="283"/>
    </row>
    <row r="5" spans="1:4" s="247" customFormat="1" ht="20.100000000000001" customHeight="1">
      <c r="A5" s="284">
        <v>501</v>
      </c>
      <c r="B5" s="285" t="s">
        <v>1261</v>
      </c>
      <c r="C5" s="286">
        <f>SUM(C6:C9)</f>
        <v>53035</v>
      </c>
    </row>
    <row r="6" spans="1:4" s="248" customFormat="1" ht="20.100000000000001" customHeight="1">
      <c r="A6" s="287">
        <v>50101</v>
      </c>
      <c r="B6" s="288" t="s">
        <v>1262</v>
      </c>
      <c r="C6" s="259">
        <v>35027</v>
      </c>
    </row>
    <row r="7" spans="1:4" s="248" customFormat="1" ht="20.100000000000001" customHeight="1">
      <c r="A7" s="287">
        <v>50102</v>
      </c>
      <c r="B7" s="288" t="s">
        <v>1263</v>
      </c>
      <c r="C7" s="259">
        <v>8953</v>
      </c>
    </row>
    <row r="8" spans="1:4" s="248" customFormat="1" ht="20.100000000000001" customHeight="1">
      <c r="A8" s="287">
        <v>50103</v>
      </c>
      <c r="B8" s="288" t="s">
        <v>1264</v>
      </c>
      <c r="C8" s="259">
        <v>3875</v>
      </c>
    </row>
    <row r="9" spans="1:4" s="248" customFormat="1" ht="20.100000000000001" customHeight="1">
      <c r="A9" s="257">
        <v>50199</v>
      </c>
      <c r="B9" s="288" t="s">
        <v>1265</v>
      </c>
      <c r="C9" s="259">
        <v>5180</v>
      </c>
    </row>
    <row r="10" spans="1:4" s="247" customFormat="1" ht="20.100000000000001" customHeight="1">
      <c r="A10" s="256">
        <v>502</v>
      </c>
      <c r="B10" s="285" t="s">
        <v>1266</v>
      </c>
      <c r="C10" s="286">
        <f>SUM(C11:C20)</f>
        <v>16876</v>
      </c>
    </row>
    <row r="11" spans="1:4" s="248" customFormat="1" ht="20.100000000000001" customHeight="1">
      <c r="A11" s="257">
        <v>50201</v>
      </c>
      <c r="B11" s="288" t="s">
        <v>1267</v>
      </c>
      <c r="C11" s="259">
        <v>11240</v>
      </c>
    </row>
    <row r="12" spans="1:4" s="248" customFormat="1" ht="20.100000000000001" customHeight="1">
      <c r="A12" s="257">
        <v>50202</v>
      </c>
      <c r="B12" s="288" t="s">
        <v>1268</v>
      </c>
      <c r="C12" s="259">
        <v>300</v>
      </c>
    </row>
    <row r="13" spans="1:4" s="248" customFormat="1" ht="20.100000000000001" customHeight="1">
      <c r="A13" s="257">
        <v>50203</v>
      </c>
      <c r="B13" s="288" t="s">
        <v>1269</v>
      </c>
      <c r="C13" s="259">
        <v>420</v>
      </c>
    </row>
    <row r="14" spans="1:4" s="248" customFormat="1" ht="20.100000000000001" customHeight="1">
      <c r="A14" s="257">
        <v>50204</v>
      </c>
      <c r="B14" s="288" t="s">
        <v>1270</v>
      </c>
      <c r="C14" s="259">
        <v>130</v>
      </c>
    </row>
    <row r="15" spans="1:4" s="248" customFormat="1" ht="20.100000000000001" customHeight="1">
      <c r="A15" s="257">
        <v>50205</v>
      </c>
      <c r="B15" s="288" t="s">
        <v>1271</v>
      </c>
      <c r="C15" s="259">
        <v>910</v>
      </c>
    </row>
    <row r="16" spans="1:4" s="248" customFormat="1" ht="20.100000000000001" customHeight="1">
      <c r="A16" s="257">
        <v>50206</v>
      </c>
      <c r="B16" s="288" t="s">
        <v>1272</v>
      </c>
      <c r="C16" s="259">
        <v>157</v>
      </c>
    </row>
    <row r="17" spans="1:3" s="248" customFormat="1" ht="20.100000000000001" customHeight="1">
      <c r="A17" s="257">
        <v>50207</v>
      </c>
      <c r="B17" s="288" t="s">
        <v>1273</v>
      </c>
      <c r="C17" s="259">
        <v>12</v>
      </c>
    </row>
    <row r="18" spans="1:3" s="248" customFormat="1" ht="20.100000000000001" customHeight="1">
      <c r="A18" s="257">
        <v>50208</v>
      </c>
      <c r="B18" s="288" t="s">
        <v>1274</v>
      </c>
      <c r="C18" s="259">
        <v>1012</v>
      </c>
    </row>
    <row r="19" spans="1:3" s="248" customFormat="1" ht="20.100000000000001" customHeight="1">
      <c r="A19" s="257">
        <v>50209</v>
      </c>
      <c r="B19" s="288" t="s">
        <v>1275</v>
      </c>
      <c r="C19" s="259">
        <v>580</v>
      </c>
    </row>
    <row r="20" spans="1:3" s="248" customFormat="1" ht="20.100000000000001" customHeight="1">
      <c r="A20" s="257">
        <v>50299</v>
      </c>
      <c r="B20" s="288" t="s">
        <v>1276</v>
      </c>
      <c r="C20" s="259">
        <v>2115</v>
      </c>
    </row>
    <row r="21" spans="1:3" s="249" customFormat="1" ht="20.100000000000001" customHeight="1">
      <c r="A21" s="264">
        <v>503</v>
      </c>
      <c r="B21" s="285" t="s">
        <v>1277</v>
      </c>
      <c r="C21" s="289">
        <f>SUM(C22:C28)</f>
        <v>0</v>
      </c>
    </row>
    <row r="22" spans="1:3" s="248" customFormat="1" ht="20.100000000000001" customHeight="1">
      <c r="A22" s="257">
        <v>50301</v>
      </c>
      <c r="B22" s="288" t="s">
        <v>1278</v>
      </c>
      <c r="C22" s="290"/>
    </row>
    <row r="23" spans="1:3" s="248" customFormat="1" ht="20.100000000000001" customHeight="1">
      <c r="A23" s="257">
        <v>50302</v>
      </c>
      <c r="B23" s="288" t="s">
        <v>1279</v>
      </c>
      <c r="C23" s="291"/>
    </row>
    <row r="24" spans="1:3" s="248" customFormat="1" ht="20.100000000000001" customHeight="1">
      <c r="A24" s="257">
        <v>50303</v>
      </c>
      <c r="B24" s="288" t="s">
        <v>1280</v>
      </c>
      <c r="C24" s="292"/>
    </row>
    <row r="25" spans="1:3" s="248" customFormat="1" ht="20.100000000000001" customHeight="1">
      <c r="A25" s="257">
        <v>50305</v>
      </c>
      <c r="B25" s="288" t="s">
        <v>1281</v>
      </c>
      <c r="C25" s="292"/>
    </row>
    <row r="26" spans="1:3" s="248" customFormat="1" ht="20.100000000000001" customHeight="1">
      <c r="A26" s="257">
        <v>50306</v>
      </c>
      <c r="B26" s="288" t="s">
        <v>1282</v>
      </c>
      <c r="C26" s="293"/>
    </row>
    <row r="27" spans="1:3" s="248" customFormat="1" ht="20.100000000000001" customHeight="1">
      <c r="A27" s="257">
        <v>50307</v>
      </c>
      <c r="B27" s="288" t="s">
        <v>1283</v>
      </c>
      <c r="C27" s="292"/>
    </row>
    <row r="28" spans="1:3" s="248" customFormat="1" ht="20.100000000000001" customHeight="1">
      <c r="A28" s="257">
        <v>50399</v>
      </c>
      <c r="B28" s="288" t="s">
        <v>1284</v>
      </c>
      <c r="C28" s="293"/>
    </row>
    <row r="29" spans="1:3" s="249" customFormat="1" ht="19.7" customHeight="1">
      <c r="A29" s="249">
        <v>504</v>
      </c>
      <c r="B29" s="285" t="s">
        <v>1285</v>
      </c>
      <c r="C29" s="290">
        <f>SUM(C30:C35)</f>
        <v>0</v>
      </c>
    </row>
    <row r="30" spans="1:3" s="247" customFormat="1" ht="19.7" customHeight="1">
      <c r="A30" s="247">
        <v>50401</v>
      </c>
      <c r="B30" s="288" t="s">
        <v>1278</v>
      </c>
      <c r="C30" s="292"/>
    </row>
    <row r="31" spans="1:3" s="248" customFormat="1" ht="19.7" customHeight="1">
      <c r="A31" s="248">
        <v>50402</v>
      </c>
      <c r="B31" s="288" t="s">
        <v>1279</v>
      </c>
      <c r="C31" s="293"/>
    </row>
    <row r="32" spans="1:3" s="248" customFormat="1" ht="19.7" customHeight="1">
      <c r="B32" s="288" t="s">
        <v>1280</v>
      </c>
      <c r="C32" s="292"/>
    </row>
    <row r="33" spans="1:3" s="247" customFormat="1" ht="19.7" customHeight="1">
      <c r="A33" s="247">
        <v>50403</v>
      </c>
      <c r="B33" s="288" t="s">
        <v>1282</v>
      </c>
      <c r="C33" s="292"/>
    </row>
    <row r="34" spans="1:3" s="247" customFormat="1" ht="19.7" customHeight="1">
      <c r="A34" s="247">
        <v>50405</v>
      </c>
      <c r="B34" s="288" t="s">
        <v>1283</v>
      </c>
      <c r="C34" s="292"/>
    </row>
    <row r="35" spans="1:3" s="247" customFormat="1" ht="19.7" customHeight="1">
      <c r="A35" s="247">
        <v>50499</v>
      </c>
      <c r="B35" s="288" t="s">
        <v>1284</v>
      </c>
      <c r="C35" s="293"/>
    </row>
    <row r="36" spans="1:3" s="247" customFormat="1" ht="19.7" customHeight="1">
      <c r="A36" s="247">
        <v>505</v>
      </c>
      <c r="B36" s="285" t="s">
        <v>1286</v>
      </c>
      <c r="C36" s="290">
        <f>SUM(C37:C39)</f>
        <v>126218</v>
      </c>
    </row>
    <row r="37" spans="1:3" s="248" customFormat="1" ht="19.7" customHeight="1">
      <c r="A37" s="248">
        <v>50501</v>
      </c>
      <c r="B37" s="288" t="s">
        <v>1287</v>
      </c>
      <c r="C37" s="292">
        <v>117465</v>
      </c>
    </row>
    <row r="38" spans="1:3" s="248" customFormat="1" ht="19.7" customHeight="1">
      <c r="A38" s="248">
        <v>50502</v>
      </c>
      <c r="B38" s="288" t="s">
        <v>1288</v>
      </c>
      <c r="C38" s="292">
        <v>8753</v>
      </c>
    </row>
    <row r="39" spans="1:3" s="248" customFormat="1" ht="19.7" customHeight="1">
      <c r="A39" s="248">
        <v>50599</v>
      </c>
      <c r="B39" s="288" t="s">
        <v>1289</v>
      </c>
      <c r="C39" s="292"/>
    </row>
    <row r="40" spans="1:3" s="249" customFormat="1" ht="19.7" customHeight="1">
      <c r="A40" s="249">
        <v>506</v>
      </c>
      <c r="B40" s="285" t="s">
        <v>1290</v>
      </c>
      <c r="C40" s="290">
        <f>SUM(C41:C42)</f>
        <v>0</v>
      </c>
    </row>
    <row r="41" spans="1:3" s="248" customFormat="1" ht="19.7" customHeight="1">
      <c r="A41" s="248">
        <v>50601</v>
      </c>
      <c r="B41" s="288" t="s">
        <v>1291</v>
      </c>
      <c r="C41" s="292"/>
    </row>
    <row r="42" spans="1:3" s="247" customFormat="1" ht="19.7" customHeight="1">
      <c r="A42" s="247">
        <v>50602</v>
      </c>
      <c r="B42" s="288" t="s">
        <v>1292</v>
      </c>
      <c r="C42" s="292"/>
    </row>
    <row r="43" spans="1:3" s="249" customFormat="1" ht="19.7" customHeight="1">
      <c r="A43" s="249">
        <v>507</v>
      </c>
      <c r="B43" s="285" t="s">
        <v>1293</v>
      </c>
      <c r="C43" s="290">
        <f>SUM(C44:C46)</f>
        <v>0</v>
      </c>
    </row>
    <row r="44" spans="1:3" s="247" customFormat="1" ht="19.7" customHeight="1">
      <c r="A44" s="247">
        <v>50701</v>
      </c>
      <c r="B44" s="288" t="s">
        <v>1294</v>
      </c>
      <c r="C44" s="292"/>
    </row>
    <row r="45" spans="1:3" s="247" customFormat="1" ht="19.7" customHeight="1">
      <c r="A45" s="247">
        <v>50702</v>
      </c>
      <c r="B45" s="288" t="s">
        <v>1295</v>
      </c>
      <c r="C45" s="292"/>
    </row>
    <row r="46" spans="1:3" s="248" customFormat="1" ht="19.7" customHeight="1">
      <c r="A46" s="248">
        <v>50799</v>
      </c>
      <c r="B46" s="288" t="s">
        <v>1296</v>
      </c>
      <c r="C46" s="293"/>
    </row>
    <row r="47" spans="1:3" s="248" customFormat="1" ht="19.7" customHeight="1">
      <c r="B47" s="285" t="s">
        <v>1297</v>
      </c>
      <c r="C47" s="290">
        <f>SUM(C48:C51)</f>
        <v>0</v>
      </c>
    </row>
    <row r="48" spans="1:3" s="248" customFormat="1" ht="19.7" customHeight="1">
      <c r="B48" s="288" t="s">
        <v>1298</v>
      </c>
      <c r="C48" s="292"/>
    </row>
    <row r="49" spans="1:3" s="248" customFormat="1" ht="19.7" customHeight="1">
      <c r="B49" s="288" t="s">
        <v>1299</v>
      </c>
      <c r="C49" s="292"/>
    </row>
    <row r="50" spans="1:3" s="248" customFormat="1" ht="19.7" customHeight="1">
      <c r="B50" s="288" t="s">
        <v>1300</v>
      </c>
      <c r="C50" s="292"/>
    </row>
    <row r="51" spans="1:3" s="248" customFormat="1" ht="19.7" customHeight="1">
      <c r="B51" s="288" t="s">
        <v>1301</v>
      </c>
      <c r="C51" s="292"/>
    </row>
    <row r="52" spans="1:3" s="247" customFormat="1" ht="19.7" customHeight="1">
      <c r="A52" s="247">
        <v>509</v>
      </c>
      <c r="B52" s="285" t="s">
        <v>1302</v>
      </c>
      <c r="C52" s="290">
        <f>SUM(C53:C57)</f>
        <v>69265</v>
      </c>
    </row>
    <row r="53" spans="1:3" s="248" customFormat="1" ht="19.7" customHeight="1">
      <c r="A53" s="248">
        <v>50901</v>
      </c>
      <c r="B53" s="288" t="s">
        <v>1303</v>
      </c>
      <c r="C53" s="292">
        <v>29754</v>
      </c>
    </row>
    <row r="54" spans="1:3" s="248" customFormat="1" ht="19.7" customHeight="1">
      <c r="A54" s="248">
        <v>50902</v>
      </c>
      <c r="B54" s="288" t="s">
        <v>1304</v>
      </c>
      <c r="C54" s="292"/>
    </row>
    <row r="55" spans="1:3" s="248" customFormat="1" ht="19.7" customHeight="1">
      <c r="A55" s="248">
        <v>50903</v>
      </c>
      <c r="B55" s="288" t="s">
        <v>1305</v>
      </c>
      <c r="C55" s="292">
        <v>7951</v>
      </c>
    </row>
    <row r="56" spans="1:3" s="248" customFormat="1" ht="19.7" customHeight="1">
      <c r="A56" s="248">
        <v>50905</v>
      </c>
      <c r="B56" s="288" t="s">
        <v>1306</v>
      </c>
      <c r="C56" s="292">
        <v>110</v>
      </c>
    </row>
    <row r="57" spans="1:3" s="248" customFormat="1" ht="19.7" customHeight="1">
      <c r="A57" s="248">
        <v>50999</v>
      </c>
      <c r="B57" s="288" t="s">
        <v>1307</v>
      </c>
      <c r="C57" s="292">
        <v>31450</v>
      </c>
    </row>
    <row r="58" spans="1:3" s="247" customFormat="1" ht="19.7" customHeight="1">
      <c r="A58" s="247">
        <v>510</v>
      </c>
      <c r="B58" s="285" t="s">
        <v>1308</v>
      </c>
      <c r="C58" s="290">
        <f>SUM(C59:C61)</f>
        <v>0</v>
      </c>
    </row>
    <row r="59" spans="1:3" s="248" customFormat="1" ht="19.7" customHeight="1">
      <c r="A59" s="248">
        <v>51002</v>
      </c>
      <c r="B59" s="288" t="s">
        <v>1309</v>
      </c>
      <c r="C59" s="292"/>
    </row>
    <row r="60" spans="1:3" s="248" customFormat="1" ht="19.7" customHeight="1">
      <c r="A60" s="248">
        <v>51003</v>
      </c>
      <c r="B60" s="288" t="s">
        <v>622</v>
      </c>
      <c r="C60" s="292"/>
    </row>
    <row r="61" spans="1:3" s="248" customFormat="1" ht="19.7" customHeight="1">
      <c r="A61" s="248">
        <v>51004</v>
      </c>
      <c r="B61" s="288" t="s">
        <v>1310</v>
      </c>
      <c r="C61" s="292"/>
    </row>
    <row r="62" spans="1:3" s="249" customFormat="1" ht="19.7" customHeight="1">
      <c r="A62" s="249">
        <v>511</v>
      </c>
      <c r="B62" s="285" t="s">
        <v>1311</v>
      </c>
      <c r="C62" s="290">
        <f>SUM(C63:C64)</f>
        <v>0</v>
      </c>
    </row>
    <row r="63" spans="1:3" s="248" customFormat="1" ht="19.7" customHeight="1">
      <c r="B63" s="288" t="s">
        <v>1312</v>
      </c>
      <c r="C63" s="291"/>
    </row>
    <row r="64" spans="1:3" s="248" customFormat="1" ht="19.7" customHeight="1">
      <c r="A64" s="248">
        <v>51102</v>
      </c>
      <c r="B64" s="288" t="s">
        <v>1313</v>
      </c>
      <c r="C64" s="291"/>
    </row>
    <row r="65" spans="1:3" s="248" customFormat="1" ht="19.7" customHeight="1">
      <c r="B65" s="285" t="s">
        <v>1314</v>
      </c>
      <c r="C65" s="290">
        <f>SUM(C66:C67)</f>
        <v>0</v>
      </c>
    </row>
    <row r="66" spans="1:3" s="248" customFormat="1" ht="19.7" customHeight="1">
      <c r="B66" s="288" t="s">
        <v>1315</v>
      </c>
      <c r="C66" s="293"/>
    </row>
    <row r="67" spans="1:3" s="248" customFormat="1" ht="19.7" customHeight="1">
      <c r="B67" s="288" t="s">
        <v>1316</v>
      </c>
      <c r="C67" s="292"/>
    </row>
    <row r="68" spans="1:3" s="249" customFormat="1" ht="19.7" customHeight="1">
      <c r="A68" s="249">
        <v>599</v>
      </c>
      <c r="B68" s="285" t="s">
        <v>1317</v>
      </c>
      <c r="C68" s="290">
        <f>SUM(C69:C72)</f>
        <v>0</v>
      </c>
    </row>
    <row r="69" spans="1:3" s="249" customFormat="1" ht="19.7" customHeight="1">
      <c r="A69" s="248">
        <v>59907</v>
      </c>
      <c r="B69" s="288" t="s">
        <v>1318</v>
      </c>
      <c r="C69" s="292"/>
    </row>
    <row r="70" spans="1:3" s="249" customFormat="1" ht="19.7" customHeight="1">
      <c r="A70" s="248">
        <v>59906</v>
      </c>
      <c r="B70" s="288" t="s">
        <v>1319</v>
      </c>
      <c r="C70" s="292"/>
    </row>
    <row r="71" spans="1:3" s="249" customFormat="1" ht="21" customHeight="1">
      <c r="A71" s="248">
        <v>59908</v>
      </c>
      <c r="B71" s="294" t="s">
        <v>1320</v>
      </c>
      <c r="C71" s="292"/>
    </row>
    <row r="72" spans="1:3" s="248" customFormat="1" ht="21" customHeight="1">
      <c r="A72" s="248">
        <v>59999</v>
      </c>
      <c r="B72" s="288" t="s">
        <v>1099</v>
      </c>
      <c r="C72" s="293"/>
    </row>
    <row r="73" spans="1:3" s="248" customFormat="1" ht="21" customHeight="1">
      <c r="B73" s="288"/>
      <c r="C73" s="293"/>
    </row>
    <row r="74" spans="1:3" s="247" customFormat="1" ht="21" customHeight="1">
      <c r="A74" s="256"/>
      <c r="B74" s="295" t="s">
        <v>1321</v>
      </c>
      <c r="C74" s="286">
        <f>C5+C10+C21+C29+C36+C43+C52+C58+C62+C68+C40+C47+C65</f>
        <v>265394</v>
      </c>
    </row>
  </sheetData>
  <mergeCells count="1">
    <mergeCell ref="B2:C2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5" orientation="portrait" useFirstPageNumber="1" r:id="rId1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V70"/>
  <sheetViews>
    <sheetView workbookViewId="0">
      <selection activeCell="B17" sqref="B17"/>
    </sheetView>
  </sheetViews>
  <sheetFormatPr defaultColWidth="9" defaultRowHeight="14.25"/>
  <cols>
    <col min="1" max="1" width="56" style="266" customWidth="1"/>
    <col min="2" max="2" width="22.625" style="127" customWidth="1"/>
    <col min="3" max="3" width="9.5" style="124" customWidth="1"/>
    <col min="4" max="100" width="9" style="124"/>
  </cols>
  <sheetData>
    <row r="1" spans="1:2" s="124" customFormat="1" ht="27" customHeight="1">
      <c r="A1" s="267" t="s">
        <v>1476</v>
      </c>
      <c r="B1" s="127"/>
    </row>
    <row r="2" spans="1:2" s="124" customFormat="1" ht="26.25" customHeight="1">
      <c r="A2" s="501" t="s">
        <v>1477</v>
      </c>
      <c r="B2" s="502"/>
    </row>
    <row r="3" spans="1:2" s="124" customFormat="1" ht="19.899999999999999" customHeight="1">
      <c r="A3" s="266"/>
      <c r="B3" s="279" t="s">
        <v>1258</v>
      </c>
    </row>
    <row r="4" spans="1:2" s="124" customFormat="1" ht="20.100000000000001" customHeight="1">
      <c r="A4" s="269" t="s">
        <v>118</v>
      </c>
      <c r="B4" s="270" t="s">
        <v>1440</v>
      </c>
    </row>
    <row r="5" spans="1:2" s="124" customFormat="1" ht="20.100000000000001" customHeight="1">
      <c r="A5" s="271" t="s">
        <v>1326</v>
      </c>
      <c r="B5" s="216">
        <v>9979</v>
      </c>
    </row>
    <row r="6" spans="1:2" s="124" customFormat="1" ht="20.100000000000001" customHeight="1">
      <c r="A6" s="272" t="s">
        <v>1327</v>
      </c>
      <c r="B6" s="220">
        <v>962</v>
      </c>
    </row>
    <row r="7" spans="1:2" s="124" customFormat="1" ht="20.100000000000001" customHeight="1">
      <c r="A7" s="272" t="s">
        <v>1328</v>
      </c>
      <c r="B7" s="220">
        <v>1495</v>
      </c>
    </row>
    <row r="8" spans="1:2" s="124" customFormat="1" ht="20.100000000000001" customHeight="1">
      <c r="A8" s="272" t="s">
        <v>1329</v>
      </c>
      <c r="B8" s="220">
        <v>3311</v>
      </c>
    </row>
    <row r="9" spans="1:2" s="124" customFormat="1" ht="20.100000000000001" customHeight="1">
      <c r="A9" s="272" t="s">
        <v>1330</v>
      </c>
      <c r="B9" s="220">
        <v>9</v>
      </c>
    </row>
    <row r="10" spans="1:2" s="124" customFormat="1" ht="20.100000000000001" customHeight="1">
      <c r="A10" s="272" t="s">
        <v>1331</v>
      </c>
      <c r="B10" s="220">
        <v>5825</v>
      </c>
    </row>
    <row r="11" spans="1:2" s="124" customFormat="1" ht="20.100000000000001" customHeight="1">
      <c r="A11" s="272" t="s">
        <v>1332</v>
      </c>
      <c r="B11" s="220">
        <v>-1623</v>
      </c>
    </row>
    <row r="12" spans="1:2" s="124" customFormat="1" ht="20.100000000000001" customHeight="1">
      <c r="A12" s="273" t="s">
        <v>1333</v>
      </c>
      <c r="B12" s="216">
        <f>SUM(B13:B47)</f>
        <v>261858</v>
      </c>
    </row>
    <row r="13" spans="1:2" s="124" customFormat="1" ht="20.100000000000001" customHeight="1">
      <c r="A13" s="274" t="s">
        <v>1334</v>
      </c>
      <c r="B13" s="220"/>
    </row>
    <row r="14" spans="1:2" s="124" customFormat="1" ht="20.100000000000001" customHeight="1">
      <c r="A14" s="275" t="s">
        <v>1478</v>
      </c>
      <c r="B14" s="220">
        <v>115827</v>
      </c>
    </row>
    <row r="15" spans="1:2" s="124" customFormat="1" ht="20.100000000000001" customHeight="1">
      <c r="A15" s="276" t="s">
        <v>1479</v>
      </c>
      <c r="B15" s="220">
        <v>27754</v>
      </c>
    </row>
    <row r="16" spans="1:2" s="124" customFormat="1" ht="20.100000000000001" customHeight="1">
      <c r="A16" s="276" t="s">
        <v>1847</v>
      </c>
      <c r="B16" s="220">
        <v>3667</v>
      </c>
    </row>
    <row r="17" spans="1:3" s="124" customFormat="1" ht="20.100000000000001" customHeight="1">
      <c r="A17" s="276" t="s">
        <v>1338</v>
      </c>
      <c r="B17" s="220">
        <v>2213</v>
      </c>
    </row>
    <row r="18" spans="1:3" s="124" customFormat="1" ht="20.100000000000001" customHeight="1">
      <c r="A18" s="276" t="s">
        <v>1339</v>
      </c>
      <c r="B18" s="280"/>
    </row>
    <row r="19" spans="1:3" s="124" customFormat="1" ht="20.100000000000001" customHeight="1">
      <c r="A19" s="276" t="s">
        <v>1340</v>
      </c>
      <c r="B19" s="220"/>
    </row>
    <row r="20" spans="1:3" s="124" customFormat="1" ht="20.100000000000001" customHeight="1">
      <c r="A20" s="276" t="s">
        <v>1341</v>
      </c>
      <c r="B20" s="220">
        <v>6305</v>
      </c>
    </row>
    <row r="21" spans="1:3" s="124" customFormat="1" ht="20.100000000000001" customHeight="1">
      <c r="A21" s="276" t="s">
        <v>1342</v>
      </c>
      <c r="B21" s="220">
        <v>24923</v>
      </c>
    </row>
    <row r="22" spans="1:3" s="124" customFormat="1" ht="20.100000000000001" customHeight="1">
      <c r="A22" s="276" t="s">
        <v>1343</v>
      </c>
      <c r="B22" s="220">
        <v>3288</v>
      </c>
    </row>
    <row r="23" spans="1:3" s="124" customFormat="1" ht="20.100000000000001" customHeight="1">
      <c r="A23" s="276" t="s">
        <v>1344</v>
      </c>
      <c r="B23" s="220">
        <v>22560</v>
      </c>
    </row>
    <row r="24" spans="1:3" s="124" customFormat="1" ht="20.100000000000001" customHeight="1">
      <c r="A24" s="276" t="s">
        <v>1345</v>
      </c>
      <c r="B24" s="220"/>
    </row>
    <row r="25" spans="1:3" s="124" customFormat="1" ht="20.100000000000001" customHeight="1">
      <c r="A25" s="276" t="s">
        <v>1346</v>
      </c>
      <c r="B25" s="220"/>
    </row>
    <row r="26" spans="1:3" s="124" customFormat="1" ht="20.100000000000001" customHeight="1">
      <c r="A26" s="276" t="s">
        <v>1347</v>
      </c>
      <c r="B26" s="220"/>
    </row>
    <row r="27" spans="1:3" s="124" customFormat="1" ht="20.100000000000001" customHeight="1">
      <c r="A27" s="276" t="s">
        <v>1348</v>
      </c>
      <c r="B27" s="220">
        <v>14040</v>
      </c>
      <c r="C27" s="281"/>
    </row>
    <row r="28" spans="1:3" s="124" customFormat="1" ht="20.100000000000001" customHeight="1">
      <c r="A28" s="276" t="s">
        <v>1349</v>
      </c>
      <c r="B28" s="220"/>
    </row>
    <row r="29" spans="1:3" s="124" customFormat="1" ht="19.7" customHeight="1">
      <c r="A29" s="276" t="s">
        <v>1350</v>
      </c>
      <c r="B29" s="220"/>
    </row>
    <row r="30" spans="1:3" s="124" customFormat="1" ht="19.7" customHeight="1">
      <c r="A30" s="276" t="s">
        <v>1351</v>
      </c>
      <c r="B30" s="220">
        <v>17335</v>
      </c>
    </row>
    <row r="31" spans="1:3" s="124" customFormat="1" ht="19.7" customHeight="1">
      <c r="A31" s="276" t="s">
        <v>1352</v>
      </c>
      <c r="B31" s="220">
        <v>6077</v>
      </c>
    </row>
    <row r="32" spans="1:3" s="124" customFormat="1" ht="19.7" customHeight="1">
      <c r="A32" s="276" t="s">
        <v>1353</v>
      </c>
      <c r="B32" s="220"/>
    </row>
    <row r="33" spans="1:4" s="124" customFormat="1" ht="19.7" customHeight="1">
      <c r="A33" s="276" t="s">
        <v>1354</v>
      </c>
      <c r="B33" s="220"/>
    </row>
    <row r="34" spans="1:4" s="124" customFormat="1" ht="19.7" customHeight="1">
      <c r="A34" s="276" t="s">
        <v>1355</v>
      </c>
      <c r="B34" s="220">
        <v>15899</v>
      </c>
    </row>
    <row r="35" spans="1:4" s="124" customFormat="1" ht="19.7" customHeight="1">
      <c r="A35" s="276" t="s">
        <v>1356</v>
      </c>
      <c r="B35" s="220"/>
    </row>
    <row r="36" spans="1:4" s="124" customFormat="1" ht="19.7" customHeight="1">
      <c r="A36" s="276" t="s">
        <v>1357</v>
      </c>
      <c r="B36" s="220"/>
    </row>
    <row r="37" spans="1:4" s="124" customFormat="1" ht="19.7" customHeight="1">
      <c r="A37" s="276" t="s">
        <v>1358</v>
      </c>
      <c r="B37" s="220"/>
    </row>
    <row r="38" spans="1:4" s="124" customFormat="1" ht="19.7" customHeight="1">
      <c r="A38" s="276" t="s">
        <v>1359</v>
      </c>
      <c r="B38" s="220"/>
    </row>
    <row r="39" spans="1:4" s="124" customFormat="1" ht="19.7" customHeight="1">
      <c r="A39" s="276" t="s">
        <v>1360</v>
      </c>
      <c r="B39" s="220"/>
    </row>
    <row r="40" spans="1:4" s="124" customFormat="1" ht="19.7" customHeight="1">
      <c r="A40" s="276" t="s">
        <v>1361</v>
      </c>
      <c r="B40" s="220"/>
    </row>
    <row r="41" spans="1:4" s="124" customFormat="1" ht="19.7" customHeight="1">
      <c r="A41" s="276" t="s">
        <v>1362</v>
      </c>
      <c r="B41" s="220"/>
    </row>
    <row r="42" spans="1:4" s="124" customFormat="1" ht="19.7" customHeight="1">
      <c r="A42" s="276" t="s">
        <v>1363</v>
      </c>
      <c r="B42" s="220"/>
    </row>
    <row r="43" spans="1:4" s="124" customFormat="1" ht="19.7" customHeight="1">
      <c r="A43" s="276" t="s">
        <v>1364</v>
      </c>
      <c r="B43" s="220"/>
    </row>
    <row r="44" spans="1:4" s="124" customFormat="1" ht="19.7" customHeight="1">
      <c r="A44" s="276" t="s">
        <v>1365</v>
      </c>
      <c r="B44" s="220"/>
    </row>
    <row r="45" spans="1:4" s="124" customFormat="1" ht="19.7" customHeight="1">
      <c r="A45" s="276" t="s">
        <v>1366</v>
      </c>
      <c r="B45" s="220"/>
    </row>
    <row r="46" spans="1:4" s="124" customFormat="1" ht="19.7" customHeight="1">
      <c r="A46" s="276" t="s">
        <v>1367</v>
      </c>
      <c r="B46" s="220"/>
    </row>
    <row r="47" spans="1:4" s="124" customFormat="1" ht="19.7" customHeight="1">
      <c r="A47" s="276" t="s">
        <v>1368</v>
      </c>
      <c r="B47" s="220">
        <v>1970</v>
      </c>
      <c r="D47" s="477"/>
    </row>
    <row r="48" spans="1:4" s="124" customFormat="1" ht="19.7" customHeight="1">
      <c r="A48" s="277" t="s">
        <v>1369</v>
      </c>
      <c r="B48" s="216">
        <f>SUM(B49:B69)</f>
        <v>171</v>
      </c>
    </row>
    <row r="49" spans="1:4" s="265" customFormat="1" ht="19.7" customHeight="1">
      <c r="A49" s="276" t="s">
        <v>1370</v>
      </c>
      <c r="B49" s="220"/>
    </row>
    <row r="50" spans="1:4" s="265" customFormat="1" ht="19.7" customHeight="1">
      <c r="A50" s="276" t="s">
        <v>1371</v>
      </c>
      <c r="B50" s="220"/>
    </row>
    <row r="51" spans="1:4" s="265" customFormat="1" ht="19.7" customHeight="1">
      <c r="A51" s="276" t="s">
        <v>1372</v>
      </c>
      <c r="B51" s="220"/>
    </row>
    <row r="52" spans="1:4" s="265" customFormat="1" ht="19.7" customHeight="1">
      <c r="A52" s="276" t="s">
        <v>1373</v>
      </c>
      <c r="B52" s="220"/>
    </row>
    <row r="53" spans="1:4" s="265" customFormat="1" ht="19.7" customHeight="1">
      <c r="A53" s="276" t="s">
        <v>1374</v>
      </c>
      <c r="B53" s="220"/>
    </row>
    <row r="54" spans="1:4" s="265" customFormat="1" ht="19.7" customHeight="1">
      <c r="A54" s="276" t="s">
        <v>1375</v>
      </c>
      <c r="B54" s="220"/>
    </row>
    <row r="55" spans="1:4" s="265" customFormat="1" ht="19.7" customHeight="1">
      <c r="A55" s="276" t="s">
        <v>1376</v>
      </c>
      <c r="B55" s="220"/>
    </row>
    <row r="56" spans="1:4" s="265" customFormat="1" ht="19.7" customHeight="1">
      <c r="A56" s="276" t="s">
        <v>1377</v>
      </c>
      <c r="B56" s="220"/>
    </row>
    <row r="57" spans="1:4" s="265" customFormat="1" ht="19.7" customHeight="1">
      <c r="A57" s="276" t="s">
        <v>1378</v>
      </c>
      <c r="B57" s="220">
        <v>171</v>
      </c>
      <c r="D57" s="477"/>
    </row>
    <row r="58" spans="1:4" s="265" customFormat="1" ht="19.7" customHeight="1">
      <c r="A58" s="276" t="s">
        <v>1379</v>
      </c>
      <c r="B58" s="220"/>
    </row>
    <row r="59" spans="1:4" s="265" customFormat="1" ht="19.7" customHeight="1">
      <c r="A59" s="276" t="s">
        <v>1380</v>
      </c>
      <c r="B59" s="220"/>
    </row>
    <row r="60" spans="1:4" s="265" customFormat="1" ht="19.7" customHeight="1">
      <c r="A60" s="276" t="s">
        <v>1381</v>
      </c>
      <c r="B60" s="220"/>
    </row>
    <row r="61" spans="1:4" s="265" customFormat="1" ht="19.7" customHeight="1">
      <c r="A61" s="276" t="s">
        <v>1382</v>
      </c>
      <c r="B61" s="220"/>
    </row>
    <row r="62" spans="1:4" s="265" customFormat="1" ht="19.7" customHeight="1">
      <c r="A62" s="276" t="s">
        <v>1383</v>
      </c>
      <c r="B62" s="220"/>
    </row>
    <row r="63" spans="1:4" s="265" customFormat="1" ht="19.7" customHeight="1">
      <c r="A63" s="276" t="s">
        <v>1832</v>
      </c>
      <c r="B63" s="220"/>
    </row>
    <row r="64" spans="1:4" s="265" customFormat="1" ht="19.7" customHeight="1">
      <c r="A64" s="276" t="s">
        <v>1384</v>
      </c>
      <c r="B64" s="220"/>
    </row>
    <row r="65" spans="1:2" s="265" customFormat="1" ht="19.7" customHeight="1">
      <c r="A65" s="276" t="s">
        <v>1385</v>
      </c>
      <c r="B65" s="220"/>
    </row>
    <row r="66" spans="1:2" s="265" customFormat="1" ht="19.7" customHeight="1">
      <c r="A66" s="276" t="s">
        <v>1386</v>
      </c>
      <c r="B66" s="220"/>
    </row>
    <row r="67" spans="1:2" s="265" customFormat="1" ht="19.7" customHeight="1">
      <c r="A67" s="276" t="s">
        <v>1387</v>
      </c>
      <c r="B67" s="220"/>
    </row>
    <row r="68" spans="1:2" s="265" customFormat="1" ht="19.7" customHeight="1">
      <c r="A68" s="276" t="s">
        <v>1388</v>
      </c>
      <c r="B68" s="220"/>
    </row>
    <row r="69" spans="1:2" s="265" customFormat="1" ht="19.7" customHeight="1">
      <c r="A69" s="276" t="s">
        <v>1389</v>
      </c>
      <c r="B69" s="220"/>
    </row>
    <row r="70" spans="1:2" s="124" customFormat="1" ht="19.7" customHeight="1">
      <c r="A70" s="269" t="s">
        <v>1321</v>
      </c>
      <c r="B70" s="216">
        <f>B12+B5+B48</f>
        <v>272008</v>
      </c>
    </row>
  </sheetData>
  <mergeCells count="1">
    <mergeCell ref="A2:B2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0" orientation="portrait" useFirstPageNumber="1" r:id="rId1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FH70"/>
  <sheetViews>
    <sheetView showZeros="0" topLeftCell="A52" zoomScaleNormal="100" zoomScaleSheetLayoutView="100" workbookViewId="0"/>
  </sheetViews>
  <sheetFormatPr defaultColWidth="9" defaultRowHeight="14.25"/>
  <cols>
    <col min="1" max="1" width="55.625" style="266" customWidth="1"/>
    <col min="2" max="2" width="22.75" style="127" customWidth="1"/>
    <col min="3" max="164" width="9" style="124"/>
  </cols>
  <sheetData>
    <row r="1" spans="1:2" s="124" customFormat="1" ht="22.5" customHeight="1">
      <c r="A1" s="267" t="s">
        <v>1480</v>
      </c>
      <c r="B1" s="127"/>
    </row>
    <row r="2" spans="1:2" s="124" customFormat="1" ht="26.25" customHeight="1">
      <c r="A2" s="501" t="s">
        <v>1481</v>
      </c>
      <c r="B2" s="502"/>
    </row>
    <row r="3" spans="1:2" s="124" customFormat="1" ht="19.899999999999999" customHeight="1">
      <c r="A3" s="266"/>
      <c r="B3" s="268" t="s">
        <v>1258</v>
      </c>
    </row>
    <row r="4" spans="1:2" s="124" customFormat="1" ht="20.100000000000001" customHeight="1">
      <c r="A4" s="269" t="s">
        <v>118</v>
      </c>
      <c r="B4" s="270" t="s">
        <v>1440</v>
      </c>
    </row>
    <row r="5" spans="1:2" s="124" customFormat="1" ht="20.100000000000001" customHeight="1">
      <c r="A5" s="271" t="s">
        <v>1392</v>
      </c>
      <c r="B5" s="216">
        <f>SUM(B6:B11)</f>
        <v>1010</v>
      </c>
    </row>
    <row r="6" spans="1:2" s="124" customFormat="1" ht="20.100000000000001" customHeight="1">
      <c r="A6" s="272" t="s">
        <v>1393</v>
      </c>
      <c r="B6" s="220"/>
    </row>
    <row r="7" spans="1:2" s="124" customFormat="1" ht="20.100000000000001" customHeight="1">
      <c r="A7" s="272" t="s">
        <v>1394</v>
      </c>
      <c r="B7" s="220"/>
    </row>
    <row r="8" spans="1:2" s="124" customFormat="1" ht="20.100000000000001" customHeight="1">
      <c r="A8" s="272" t="s">
        <v>1482</v>
      </c>
      <c r="B8" s="220">
        <v>227</v>
      </c>
    </row>
    <row r="9" spans="1:2" s="124" customFormat="1" ht="20.100000000000001" customHeight="1">
      <c r="A9" s="272" t="s">
        <v>1396</v>
      </c>
      <c r="B9" s="220"/>
    </row>
    <row r="10" spans="1:2" s="124" customFormat="1" ht="20.100000000000001" customHeight="1">
      <c r="A10" s="272" t="s">
        <v>1397</v>
      </c>
      <c r="B10" s="220">
        <v>791</v>
      </c>
    </row>
    <row r="11" spans="1:2" s="124" customFormat="1" ht="20.100000000000001" customHeight="1">
      <c r="A11" s="272" t="s">
        <v>1398</v>
      </c>
      <c r="B11" s="220">
        <v>-8</v>
      </c>
    </row>
    <row r="12" spans="1:2" s="124" customFormat="1" ht="20.100000000000001" customHeight="1">
      <c r="A12" s="273" t="s">
        <v>1399</v>
      </c>
      <c r="B12" s="216">
        <f>SUM(B13:B47)</f>
        <v>17677</v>
      </c>
    </row>
    <row r="13" spans="1:2" s="124" customFormat="1" ht="20.100000000000001" customHeight="1">
      <c r="A13" s="274" t="s">
        <v>1400</v>
      </c>
      <c r="B13" s="220">
        <v>1059</v>
      </c>
    </row>
    <row r="14" spans="1:2" s="124" customFormat="1" ht="20.100000000000001" customHeight="1">
      <c r="A14" s="275" t="s">
        <v>1483</v>
      </c>
      <c r="B14" s="220">
        <v>7699</v>
      </c>
    </row>
    <row r="15" spans="1:2" s="124" customFormat="1" ht="20.100000000000001" customHeight="1">
      <c r="A15" s="276" t="s">
        <v>1402</v>
      </c>
      <c r="B15" s="220">
        <v>2544</v>
      </c>
    </row>
    <row r="16" spans="1:2" s="124" customFormat="1" ht="20.100000000000001" customHeight="1">
      <c r="A16" s="276" t="s">
        <v>1403</v>
      </c>
      <c r="B16" s="220">
        <v>3534</v>
      </c>
    </row>
    <row r="17" spans="1:2" s="124" customFormat="1" ht="20.100000000000001" customHeight="1">
      <c r="A17" s="276" t="s">
        <v>1404</v>
      </c>
      <c r="B17" s="220"/>
    </row>
    <row r="18" spans="1:2" s="124" customFormat="1" ht="20.100000000000001" customHeight="1">
      <c r="A18" s="276" t="s">
        <v>1405</v>
      </c>
      <c r="B18" s="220"/>
    </row>
    <row r="19" spans="1:2" s="124" customFormat="1" ht="20.100000000000001" customHeight="1">
      <c r="A19" s="276" t="s">
        <v>1406</v>
      </c>
      <c r="B19" s="220"/>
    </row>
    <row r="20" spans="1:2" s="124" customFormat="1" ht="20.100000000000001" customHeight="1">
      <c r="A20" s="276" t="s">
        <v>1407</v>
      </c>
      <c r="B20" s="220"/>
    </row>
    <row r="21" spans="1:2" s="124" customFormat="1" ht="20.100000000000001" customHeight="1">
      <c r="A21" s="276" t="s">
        <v>1408</v>
      </c>
      <c r="B21" s="220">
        <v>1921</v>
      </c>
    </row>
    <row r="22" spans="1:2" s="124" customFormat="1" ht="20.100000000000001" customHeight="1">
      <c r="A22" s="276" t="s">
        <v>1409</v>
      </c>
      <c r="B22" s="220"/>
    </row>
    <row r="23" spans="1:2" s="124" customFormat="1" ht="20.100000000000001" customHeight="1">
      <c r="A23" s="276" t="s">
        <v>1410</v>
      </c>
      <c r="B23" s="220"/>
    </row>
    <row r="24" spans="1:2" s="124" customFormat="1" ht="20.100000000000001" customHeight="1">
      <c r="A24" s="276" t="s">
        <v>1411</v>
      </c>
      <c r="B24" s="220"/>
    </row>
    <row r="25" spans="1:2" s="124" customFormat="1" ht="20.100000000000001" customHeight="1">
      <c r="A25" s="276" t="s">
        <v>1412</v>
      </c>
      <c r="B25" s="220"/>
    </row>
    <row r="26" spans="1:2" s="124" customFormat="1" ht="20.100000000000001" customHeight="1">
      <c r="A26" s="276" t="s">
        <v>1413</v>
      </c>
      <c r="B26" s="220"/>
    </row>
    <row r="27" spans="1:2" s="124" customFormat="1" ht="20.100000000000001" customHeight="1">
      <c r="A27" s="276" t="s">
        <v>1414</v>
      </c>
      <c r="B27" s="220">
        <v>920</v>
      </c>
    </row>
    <row r="28" spans="1:2" s="124" customFormat="1" ht="20.100000000000001" customHeight="1">
      <c r="A28" s="276" t="s">
        <v>1415</v>
      </c>
      <c r="B28" s="220"/>
    </row>
    <row r="29" spans="1:2" s="124" customFormat="1" ht="19.7" customHeight="1">
      <c r="A29" s="276" t="s">
        <v>1416</v>
      </c>
      <c r="B29" s="220"/>
    </row>
    <row r="30" spans="1:2" s="124" customFormat="1" ht="19.7" customHeight="1">
      <c r="A30" s="276" t="s">
        <v>1417</v>
      </c>
      <c r="B30" s="220"/>
    </row>
    <row r="31" spans="1:2" s="124" customFormat="1" ht="19.7" customHeight="1">
      <c r="A31" s="276" t="s">
        <v>1418</v>
      </c>
      <c r="B31" s="220"/>
    </row>
    <row r="32" spans="1:2" s="124" customFormat="1" ht="19.7" customHeight="1">
      <c r="A32" s="276" t="s">
        <v>1419</v>
      </c>
      <c r="B32" s="220"/>
    </row>
    <row r="33" spans="1:2" s="124" customFormat="1" ht="19.7" customHeight="1">
      <c r="A33" s="276" t="s">
        <v>1420</v>
      </c>
      <c r="B33" s="220"/>
    </row>
    <row r="34" spans="1:2" s="124" customFormat="1" ht="19.7" customHeight="1">
      <c r="A34" s="276" t="s">
        <v>1421</v>
      </c>
      <c r="B34" s="220"/>
    </row>
    <row r="35" spans="1:2" s="124" customFormat="1" ht="19.7" customHeight="1">
      <c r="A35" s="276" t="s">
        <v>1422</v>
      </c>
      <c r="B35" s="220"/>
    </row>
    <row r="36" spans="1:2" s="124" customFormat="1" ht="19.7" customHeight="1">
      <c r="A36" s="276" t="s">
        <v>1423</v>
      </c>
      <c r="B36" s="220"/>
    </row>
    <row r="37" spans="1:2" s="124" customFormat="1" ht="19.7" customHeight="1">
      <c r="A37" s="276" t="s">
        <v>1424</v>
      </c>
      <c r="B37" s="220"/>
    </row>
    <row r="38" spans="1:2" s="124" customFormat="1" ht="19.7" customHeight="1">
      <c r="A38" s="276" t="s">
        <v>1425</v>
      </c>
      <c r="B38" s="220"/>
    </row>
    <row r="39" spans="1:2" s="124" customFormat="1" ht="19.7" customHeight="1">
      <c r="A39" s="276" t="s">
        <v>1426</v>
      </c>
      <c r="B39" s="220"/>
    </row>
    <row r="40" spans="1:2" s="124" customFormat="1" ht="19.7" customHeight="1">
      <c r="A40" s="276" t="s">
        <v>1427</v>
      </c>
      <c r="B40" s="220"/>
    </row>
    <row r="41" spans="1:2" s="124" customFormat="1" ht="19.7" customHeight="1">
      <c r="A41" s="276" t="s">
        <v>1428</v>
      </c>
      <c r="B41" s="220"/>
    </row>
    <row r="42" spans="1:2" s="124" customFormat="1" ht="19.7" customHeight="1">
      <c r="A42" s="276" t="s">
        <v>1429</v>
      </c>
      <c r="B42" s="220"/>
    </row>
    <row r="43" spans="1:2" s="124" customFormat="1" ht="19.7" customHeight="1">
      <c r="A43" s="276" t="s">
        <v>1430</v>
      </c>
      <c r="B43" s="220"/>
    </row>
    <row r="44" spans="1:2" s="124" customFormat="1" ht="19.7" customHeight="1">
      <c r="A44" s="276" t="s">
        <v>1431</v>
      </c>
      <c r="B44" s="220"/>
    </row>
    <row r="45" spans="1:2" s="124" customFormat="1" ht="19.7" customHeight="1">
      <c r="A45" s="276" t="s">
        <v>1432</v>
      </c>
      <c r="B45" s="220"/>
    </row>
    <row r="46" spans="1:2" s="124" customFormat="1" ht="19.7" customHeight="1">
      <c r="A46" s="276" t="s">
        <v>1433</v>
      </c>
      <c r="B46" s="220"/>
    </row>
    <row r="47" spans="1:2" s="124" customFormat="1" ht="19.7" customHeight="1">
      <c r="A47" s="276" t="s">
        <v>1434</v>
      </c>
      <c r="B47" s="220"/>
    </row>
    <row r="48" spans="1:2" s="124" customFormat="1" ht="19.7" customHeight="1">
      <c r="A48" s="277" t="s">
        <v>1435</v>
      </c>
      <c r="B48" s="278">
        <f>SUM(B49:B69)</f>
        <v>0</v>
      </c>
    </row>
    <row r="49" spans="1:2" s="265" customFormat="1" ht="19.7" customHeight="1">
      <c r="A49" s="276" t="s">
        <v>1370</v>
      </c>
      <c r="B49" s="220"/>
    </row>
    <row r="50" spans="1:2" s="265" customFormat="1" ht="19.7" customHeight="1">
      <c r="A50" s="276" t="s">
        <v>1371</v>
      </c>
      <c r="B50" s="220"/>
    </row>
    <row r="51" spans="1:2" s="265" customFormat="1" ht="19.7" customHeight="1">
      <c r="A51" s="276" t="s">
        <v>1372</v>
      </c>
      <c r="B51" s="220"/>
    </row>
    <row r="52" spans="1:2" s="265" customFormat="1" ht="19.7" customHeight="1">
      <c r="A52" s="276" t="s">
        <v>1373</v>
      </c>
      <c r="B52" s="220"/>
    </row>
    <row r="53" spans="1:2" s="265" customFormat="1" ht="19.7" customHeight="1">
      <c r="A53" s="276" t="s">
        <v>1374</v>
      </c>
      <c r="B53" s="220"/>
    </row>
    <row r="54" spans="1:2" s="265" customFormat="1" ht="19.7" customHeight="1">
      <c r="A54" s="276" t="s">
        <v>1375</v>
      </c>
      <c r="B54" s="220"/>
    </row>
    <row r="55" spans="1:2" s="265" customFormat="1" ht="19.7" customHeight="1">
      <c r="A55" s="276" t="s">
        <v>1376</v>
      </c>
      <c r="B55" s="220"/>
    </row>
    <row r="56" spans="1:2" s="265" customFormat="1" ht="19.7" customHeight="1">
      <c r="A56" s="276" t="s">
        <v>1377</v>
      </c>
      <c r="B56" s="220"/>
    </row>
    <row r="57" spans="1:2" s="265" customFormat="1" ht="19.7" customHeight="1">
      <c r="A57" s="276" t="s">
        <v>1378</v>
      </c>
      <c r="B57" s="220"/>
    </row>
    <row r="58" spans="1:2" s="265" customFormat="1" ht="19.7" customHeight="1">
      <c r="A58" s="276" t="s">
        <v>1379</v>
      </c>
      <c r="B58" s="220"/>
    </row>
    <row r="59" spans="1:2" s="265" customFormat="1" ht="19.7" customHeight="1">
      <c r="A59" s="276" t="s">
        <v>1380</v>
      </c>
      <c r="B59" s="220"/>
    </row>
    <row r="60" spans="1:2" s="265" customFormat="1" ht="19.7" customHeight="1">
      <c r="A60" s="276" t="s">
        <v>1381</v>
      </c>
      <c r="B60" s="220"/>
    </row>
    <row r="61" spans="1:2" s="265" customFormat="1" ht="19.7" customHeight="1">
      <c r="A61" s="276" t="s">
        <v>1382</v>
      </c>
      <c r="B61" s="220"/>
    </row>
    <row r="62" spans="1:2" s="265" customFormat="1" ht="19.7" customHeight="1">
      <c r="A62" s="276" t="s">
        <v>1383</v>
      </c>
      <c r="B62" s="220"/>
    </row>
    <row r="63" spans="1:2" s="265" customFormat="1" ht="19.7" customHeight="1">
      <c r="A63" s="276" t="s">
        <v>1832</v>
      </c>
      <c r="B63" s="220"/>
    </row>
    <row r="64" spans="1:2" s="265" customFormat="1" ht="19.7" customHeight="1">
      <c r="A64" s="276" t="s">
        <v>1384</v>
      </c>
      <c r="B64" s="220"/>
    </row>
    <row r="65" spans="1:2" s="265" customFormat="1" ht="19.7" customHeight="1">
      <c r="A65" s="276" t="s">
        <v>1385</v>
      </c>
      <c r="B65" s="220"/>
    </row>
    <row r="66" spans="1:2" s="265" customFormat="1" ht="19.7" customHeight="1">
      <c r="A66" s="276" t="s">
        <v>1386</v>
      </c>
      <c r="B66" s="220"/>
    </row>
    <row r="67" spans="1:2" s="265" customFormat="1" ht="19.7" customHeight="1">
      <c r="A67" s="276" t="s">
        <v>1387</v>
      </c>
      <c r="B67" s="220"/>
    </row>
    <row r="68" spans="1:2" s="265" customFormat="1" ht="19.7" customHeight="1">
      <c r="A68" s="276" t="s">
        <v>1388</v>
      </c>
      <c r="B68" s="220"/>
    </row>
    <row r="69" spans="1:2" s="265" customFormat="1" ht="19.7" customHeight="1">
      <c r="A69" s="276" t="s">
        <v>1436</v>
      </c>
      <c r="B69" s="220"/>
    </row>
    <row r="70" spans="1:2" s="124" customFormat="1" ht="19.7" customHeight="1">
      <c r="A70" s="269" t="s">
        <v>1321</v>
      </c>
      <c r="B70" s="216">
        <f>B5+B12+B48</f>
        <v>18687</v>
      </c>
    </row>
  </sheetData>
  <mergeCells count="1">
    <mergeCell ref="A2:B2"/>
  </mergeCells>
  <phoneticPr fontId="62" type="noConversion"/>
  <printOptions horizontalCentered="1"/>
  <pageMargins left="0.82677165354330717" right="0.70866141732283472" top="0.98425196850393704" bottom="0.78740157480314965" header="0.51181102362204722" footer="0.70866141732283472"/>
  <pageSetup paperSize="9" scale="90" orientation="portrait" useFirstPageNumber="1" r:id="rId1"/>
  <headerFooter>
    <oddFooter>&amp;C第 &amp;P 页，共 &amp;N 页</oddFooter>
  </headerFooter>
  <rowBreaks count="1" manualBreakCount="1">
    <brk id="3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D70"/>
  <sheetViews>
    <sheetView showZeros="0" topLeftCell="B1" zoomScaleNormal="100" zoomScaleSheetLayoutView="100" workbookViewId="0">
      <selection activeCell="B1" sqref="B1"/>
    </sheetView>
  </sheetViews>
  <sheetFormatPr defaultColWidth="35" defaultRowHeight="14.25"/>
  <cols>
    <col min="1" max="1" width="11.875" style="250" hidden="1" customWidth="1"/>
    <col min="2" max="2" width="54.625" style="251" customWidth="1"/>
    <col min="3" max="3" width="19.75" style="251" customWidth="1"/>
    <col min="4" max="42" width="10.625" style="251" customWidth="1"/>
    <col min="43" max="16384" width="35" style="251"/>
  </cols>
  <sheetData>
    <row r="1" spans="1:4" s="247" customFormat="1" ht="27" customHeight="1">
      <c r="A1" s="252"/>
      <c r="B1" s="171" t="s">
        <v>1484</v>
      </c>
      <c r="C1" s="171"/>
    </row>
    <row r="2" spans="1:4" s="247" customFormat="1" ht="30" customHeight="1">
      <c r="A2" s="253"/>
      <c r="B2" s="503" t="s">
        <v>1485</v>
      </c>
      <c r="C2" s="503"/>
    </row>
    <row r="3" spans="1:4" s="247" customFormat="1" ht="19.899999999999999" customHeight="1">
      <c r="B3" s="254"/>
      <c r="C3" s="255" t="s">
        <v>1258</v>
      </c>
    </row>
    <row r="4" spans="1:4" s="247" customFormat="1" ht="20.100000000000001" customHeight="1">
      <c r="A4" s="256"/>
      <c r="B4" s="46" t="s">
        <v>1439</v>
      </c>
      <c r="C4" s="32" t="s">
        <v>1440</v>
      </c>
    </row>
    <row r="5" spans="1:4" s="248" customFormat="1" ht="20.100000000000001" customHeight="1">
      <c r="A5" s="257">
        <v>50199</v>
      </c>
      <c r="B5" s="258"/>
      <c r="C5" s="259"/>
      <c r="D5" s="260"/>
    </row>
    <row r="6" spans="1:4" s="248" customFormat="1" ht="20.100000000000001" customHeight="1">
      <c r="A6" s="257">
        <v>50201</v>
      </c>
      <c r="B6" s="258"/>
      <c r="C6" s="259"/>
    </row>
    <row r="7" spans="1:4" s="248" customFormat="1" ht="20.100000000000001" customHeight="1">
      <c r="A7" s="257">
        <v>50205</v>
      </c>
      <c r="B7" s="258"/>
      <c r="C7" s="259"/>
    </row>
    <row r="8" spans="1:4" s="248" customFormat="1" ht="20.100000000000001" customHeight="1">
      <c r="A8" s="257">
        <v>50206</v>
      </c>
      <c r="B8" s="261"/>
      <c r="C8" s="262"/>
    </row>
    <row r="9" spans="1:4" s="248" customFormat="1" ht="20.100000000000001" customHeight="1">
      <c r="A9" s="257">
        <v>50207</v>
      </c>
      <c r="B9" s="261"/>
      <c r="C9" s="262"/>
    </row>
    <row r="10" spans="1:4" s="248" customFormat="1" ht="20.100000000000001" customHeight="1">
      <c r="A10" s="257">
        <v>50208</v>
      </c>
      <c r="B10" s="261"/>
      <c r="C10" s="262"/>
    </row>
    <row r="11" spans="1:4" s="248" customFormat="1" ht="20.100000000000001" customHeight="1">
      <c r="A11" s="257">
        <v>50209</v>
      </c>
      <c r="B11" s="261"/>
      <c r="C11" s="262"/>
    </row>
    <row r="12" spans="1:4" s="247" customFormat="1" ht="20.100000000000001" customHeight="1">
      <c r="A12" s="256"/>
      <c r="B12" s="46" t="s">
        <v>1321</v>
      </c>
      <c r="C12" s="263">
        <f>SUM(C5:C7)</f>
        <v>0</v>
      </c>
    </row>
    <row r="13" spans="1:4" s="248" customFormat="1" ht="20.100000000000001" customHeight="1">
      <c r="A13" s="257">
        <v>50299</v>
      </c>
    </row>
    <row r="14" spans="1:4" s="249" customFormat="1" ht="20.100000000000001" customHeight="1">
      <c r="A14" s="264">
        <v>503</v>
      </c>
    </row>
    <row r="15" spans="1:4" s="248" customFormat="1" ht="20.100000000000001" customHeight="1">
      <c r="A15" s="257">
        <v>50301</v>
      </c>
    </row>
    <row r="16" spans="1:4" s="248" customFormat="1" ht="20.100000000000001" customHeight="1">
      <c r="A16" s="257">
        <v>50302</v>
      </c>
    </row>
    <row r="17" spans="1:1" s="248" customFormat="1" ht="20.100000000000001" customHeight="1">
      <c r="A17" s="257">
        <v>50303</v>
      </c>
    </row>
    <row r="18" spans="1:1" s="248" customFormat="1" ht="20.100000000000001" customHeight="1">
      <c r="A18" s="257">
        <v>50305</v>
      </c>
    </row>
    <row r="19" spans="1:1" s="248" customFormat="1" ht="20.100000000000001" customHeight="1">
      <c r="A19" s="257">
        <v>50306</v>
      </c>
    </row>
    <row r="20" spans="1:1" s="248" customFormat="1" ht="20.100000000000001" customHeight="1">
      <c r="A20" s="257">
        <v>50307</v>
      </c>
    </row>
    <row r="21" spans="1:1" s="248" customFormat="1" ht="20.100000000000001" customHeight="1">
      <c r="A21" s="257">
        <v>50399</v>
      </c>
    </row>
    <row r="22" spans="1:1" s="249" customFormat="1" ht="20.100000000000001" customHeight="1">
      <c r="A22" s="249">
        <v>504</v>
      </c>
    </row>
    <row r="23" spans="1:1" s="247" customFormat="1" ht="20.100000000000001" customHeight="1">
      <c r="A23" s="247">
        <v>50401</v>
      </c>
    </row>
    <row r="24" spans="1:1" s="248" customFormat="1" ht="20.100000000000001" customHeight="1">
      <c r="A24" s="248">
        <v>50402</v>
      </c>
    </row>
    <row r="25" spans="1:1" s="248" customFormat="1" ht="20.100000000000001" customHeight="1"/>
    <row r="26" spans="1:1" s="247" customFormat="1" ht="20.100000000000001" customHeight="1">
      <c r="A26" s="247">
        <v>50403</v>
      </c>
    </row>
    <row r="27" spans="1:1" s="247" customFormat="1" ht="20.100000000000001" customHeight="1">
      <c r="A27" s="247">
        <v>50405</v>
      </c>
    </row>
    <row r="28" spans="1:1" s="247" customFormat="1" ht="20.100000000000001" customHeight="1">
      <c r="A28" s="247">
        <v>50499</v>
      </c>
    </row>
    <row r="29" spans="1:1" s="247" customFormat="1" ht="19.7" customHeight="1">
      <c r="A29" s="247">
        <v>505</v>
      </c>
    </row>
    <row r="30" spans="1:1" s="248" customFormat="1" ht="19.7" customHeight="1">
      <c r="A30" s="248">
        <v>50501</v>
      </c>
    </row>
    <row r="31" spans="1:1" s="248" customFormat="1" ht="19.7" customHeight="1">
      <c r="A31" s="248">
        <v>50502</v>
      </c>
    </row>
    <row r="32" spans="1:1" s="248" customFormat="1" ht="19.7" customHeight="1">
      <c r="A32" s="248">
        <v>50599</v>
      </c>
    </row>
    <row r="33" spans="1:1" s="249" customFormat="1" ht="19.7" customHeight="1">
      <c r="A33" s="249">
        <v>506</v>
      </c>
    </row>
    <row r="34" spans="1:1" s="248" customFormat="1" ht="19.7" customHeight="1">
      <c r="A34" s="248">
        <v>50601</v>
      </c>
    </row>
    <row r="35" spans="1:1" s="247" customFormat="1" ht="19.7" customHeight="1">
      <c r="A35" s="247">
        <v>50602</v>
      </c>
    </row>
    <row r="36" spans="1:1" s="249" customFormat="1" ht="19.7" customHeight="1">
      <c r="A36" s="249">
        <v>507</v>
      </c>
    </row>
    <row r="37" spans="1:1" s="247" customFormat="1" ht="19.7" customHeight="1">
      <c r="A37" s="247">
        <v>50701</v>
      </c>
    </row>
    <row r="38" spans="1:1" s="247" customFormat="1" ht="19.7" customHeight="1">
      <c r="A38" s="247">
        <v>50702</v>
      </c>
    </row>
    <row r="39" spans="1:1" s="248" customFormat="1" ht="19.7" customHeight="1">
      <c r="A39" s="248">
        <v>50799</v>
      </c>
    </row>
    <row r="40" spans="1:1" s="248" customFormat="1" ht="19.7" customHeight="1"/>
    <row r="41" spans="1:1" s="248" customFormat="1" ht="19.7" customHeight="1"/>
    <row r="42" spans="1:1" s="248" customFormat="1" ht="19.7" customHeight="1"/>
    <row r="43" spans="1:1" s="248" customFormat="1" ht="19.7" customHeight="1"/>
    <row r="44" spans="1:1" s="248" customFormat="1" ht="19.7" customHeight="1"/>
    <row r="45" spans="1:1" s="247" customFormat="1" ht="19.7" customHeight="1">
      <c r="A45" s="247">
        <v>509</v>
      </c>
    </row>
    <row r="46" spans="1:1" s="248" customFormat="1" ht="19.7" customHeight="1">
      <c r="A46" s="248">
        <v>50901</v>
      </c>
    </row>
    <row r="47" spans="1:1" s="248" customFormat="1" ht="19.7" customHeight="1">
      <c r="A47" s="248">
        <v>50902</v>
      </c>
    </row>
    <row r="48" spans="1:1" s="248" customFormat="1" ht="19.7" customHeight="1">
      <c r="A48" s="248">
        <v>50903</v>
      </c>
    </row>
    <row r="49" spans="1:1" s="248" customFormat="1" ht="19.7" customHeight="1">
      <c r="A49" s="248">
        <v>50905</v>
      </c>
    </row>
    <row r="50" spans="1:1" s="248" customFormat="1" ht="19.7" customHeight="1">
      <c r="A50" s="248">
        <v>50999</v>
      </c>
    </row>
    <row r="51" spans="1:1" s="247" customFormat="1" ht="19.7" customHeight="1">
      <c r="A51" s="247">
        <v>510</v>
      </c>
    </row>
    <row r="52" spans="1:1" s="248" customFormat="1" ht="19.7" customHeight="1">
      <c r="A52" s="248">
        <v>51002</v>
      </c>
    </row>
    <row r="53" spans="1:1" s="248" customFormat="1" ht="19.7" customHeight="1">
      <c r="A53" s="248">
        <v>51003</v>
      </c>
    </row>
    <row r="54" spans="1:1" s="248" customFormat="1" ht="19.7" customHeight="1">
      <c r="A54" s="248">
        <v>51004</v>
      </c>
    </row>
    <row r="55" spans="1:1" s="249" customFormat="1" ht="19.7" customHeight="1">
      <c r="A55" s="249">
        <v>511</v>
      </c>
    </row>
    <row r="56" spans="1:1" s="248" customFormat="1" ht="19.7" customHeight="1">
      <c r="A56" s="248">
        <v>51101</v>
      </c>
    </row>
    <row r="57" spans="1:1" s="248" customFormat="1" ht="19.7" customHeight="1">
      <c r="A57" s="248">
        <v>51102</v>
      </c>
    </row>
    <row r="58" spans="1:1" s="248" customFormat="1" ht="19.7" customHeight="1"/>
    <row r="59" spans="1:1" s="248" customFormat="1" ht="19.7" customHeight="1"/>
    <row r="60" spans="1:1" s="248" customFormat="1" ht="19.7" customHeight="1"/>
    <row r="61" spans="1:1" s="249" customFormat="1" ht="19.7" customHeight="1">
      <c r="A61" s="249">
        <v>599</v>
      </c>
    </row>
    <row r="62" spans="1:1" s="249" customFormat="1" ht="19.7" customHeight="1">
      <c r="A62" s="248">
        <v>59907</v>
      </c>
    </row>
    <row r="63" spans="1:1" s="249" customFormat="1" ht="19.7" customHeight="1">
      <c r="A63" s="248"/>
    </row>
    <row r="64" spans="1:1" s="249" customFormat="1" ht="19.7" customHeight="1">
      <c r="A64" s="248">
        <v>59906</v>
      </c>
    </row>
    <row r="65" spans="1:1" s="249" customFormat="1" ht="19.7" customHeight="1">
      <c r="A65" s="248">
        <v>59908</v>
      </c>
    </row>
    <row r="66" spans="1:1" s="248" customFormat="1" ht="19.7" customHeight="1">
      <c r="A66" s="248">
        <v>59999</v>
      </c>
    </row>
    <row r="67" spans="1:1" ht="19.7" customHeight="1"/>
    <row r="68" spans="1:1" ht="19.7" customHeight="1"/>
    <row r="69" spans="1:1" ht="19.7" customHeight="1"/>
    <row r="70" spans="1:1" ht="19.7" customHeight="1"/>
  </sheetData>
  <mergeCells count="1">
    <mergeCell ref="B2:C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 r:id="rId1"/>
  <headerFooter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GD70"/>
  <sheetViews>
    <sheetView showZeros="0" zoomScaleNormal="100" zoomScaleSheetLayoutView="100" workbookViewId="0">
      <selection activeCell="D20" sqref="D20"/>
    </sheetView>
  </sheetViews>
  <sheetFormatPr defaultColWidth="9" defaultRowHeight="14.25"/>
  <cols>
    <col min="1" max="1" width="38.5" style="169" customWidth="1"/>
    <col min="2" max="6" width="10.5" style="170" customWidth="1"/>
    <col min="7" max="186" width="9" style="169"/>
  </cols>
  <sheetData>
    <row r="1" spans="1:6" ht="27" customHeight="1">
      <c r="A1" s="171" t="s">
        <v>1486</v>
      </c>
      <c r="B1" s="172"/>
      <c r="C1" s="172"/>
      <c r="D1" s="172"/>
      <c r="E1" s="172"/>
      <c r="F1" s="172"/>
    </row>
    <row r="2" spans="1:6" ht="36" customHeight="1">
      <c r="A2" s="504" t="s">
        <v>1487</v>
      </c>
      <c r="B2" s="505"/>
      <c r="C2" s="505"/>
      <c r="D2" s="505"/>
      <c r="E2" s="505"/>
      <c r="F2" s="505"/>
    </row>
    <row r="3" spans="1:6" ht="19.899999999999999" customHeight="1">
      <c r="A3" s="173"/>
      <c r="B3" s="213"/>
      <c r="C3" s="506"/>
      <c r="D3" s="506"/>
      <c r="E3" s="507" t="s">
        <v>117</v>
      </c>
      <c r="F3" s="507"/>
    </row>
    <row r="4" spans="1:6" ht="41.25" customHeight="1">
      <c r="A4" s="174" t="s">
        <v>118</v>
      </c>
      <c r="B4" s="175" t="s">
        <v>119</v>
      </c>
      <c r="C4" s="175" t="s">
        <v>120</v>
      </c>
      <c r="D4" s="175" t="s">
        <v>121</v>
      </c>
      <c r="E4" s="175" t="s">
        <v>122</v>
      </c>
      <c r="F4" s="175" t="s">
        <v>123</v>
      </c>
    </row>
    <row r="5" spans="1:6" s="132" customFormat="1" ht="20.100000000000001" customHeight="1">
      <c r="A5" s="183" t="s">
        <v>1488</v>
      </c>
      <c r="B5" s="231"/>
      <c r="C5" s="231"/>
      <c r="D5" s="231"/>
      <c r="E5" s="235"/>
      <c r="F5" s="235"/>
    </row>
    <row r="6" spans="1:6" s="132" customFormat="1" ht="20.100000000000001" customHeight="1">
      <c r="A6" s="184" t="s">
        <v>1489</v>
      </c>
      <c r="B6" s="231"/>
      <c r="C6" s="231"/>
      <c r="D6" s="231"/>
      <c r="E6" s="235"/>
      <c r="F6" s="235"/>
    </row>
    <row r="7" spans="1:6" s="132" customFormat="1" ht="20.100000000000001" customHeight="1">
      <c r="A7" s="183" t="s">
        <v>1490</v>
      </c>
      <c r="B7" s="237">
        <v>7500</v>
      </c>
      <c r="C7" s="237">
        <v>7500</v>
      </c>
      <c r="D7" s="237">
        <v>989</v>
      </c>
      <c r="E7" s="234">
        <f t="shared" ref="E7:E14" si="0">D7/C7*100</f>
        <v>13.2</v>
      </c>
      <c r="F7" s="245">
        <v>18.100000000000001</v>
      </c>
    </row>
    <row r="8" spans="1:6" s="132" customFormat="1" ht="20.100000000000001" customHeight="1">
      <c r="A8" s="183" t="s">
        <v>1491</v>
      </c>
      <c r="B8" s="237">
        <v>200</v>
      </c>
      <c r="C8" s="237">
        <v>200</v>
      </c>
      <c r="D8" s="237">
        <v>122</v>
      </c>
      <c r="E8" s="234">
        <f t="shared" si="0"/>
        <v>61</v>
      </c>
      <c r="F8" s="245">
        <v>91</v>
      </c>
    </row>
    <row r="9" spans="1:6" s="132" customFormat="1" ht="20.100000000000001" customHeight="1">
      <c r="A9" s="183" t="s">
        <v>1492</v>
      </c>
      <c r="B9" s="237">
        <f>SUM(B10:B14)</f>
        <v>168330</v>
      </c>
      <c r="C9" s="237">
        <f>SUM(C10:C14)</f>
        <v>138330</v>
      </c>
      <c r="D9" s="237">
        <f>SUM(D10:D14)</f>
        <v>148392</v>
      </c>
      <c r="E9" s="234">
        <f t="shared" si="0"/>
        <v>107.3</v>
      </c>
      <c r="F9" s="245">
        <v>106.2</v>
      </c>
    </row>
    <row r="10" spans="1:6" s="132" customFormat="1" ht="20.100000000000001" customHeight="1">
      <c r="A10" s="185" t="s">
        <v>1493</v>
      </c>
      <c r="B10" s="231">
        <v>142530</v>
      </c>
      <c r="C10" s="231">
        <v>112530</v>
      </c>
      <c r="D10" s="231">
        <v>10029</v>
      </c>
      <c r="E10" s="235">
        <f t="shared" si="0"/>
        <v>8.9</v>
      </c>
      <c r="F10" s="235">
        <v>8.5</v>
      </c>
    </row>
    <row r="11" spans="1:6" s="132" customFormat="1" ht="20.100000000000001" customHeight="1">
      <c r="A11" s="246" t="s">
        <v>1494</v>
      </c>
      <c r="B11" s="231">
        <v>800</v>
      </c>
      <c r="C11" s="231">
        <v>800</v>
      </c>
      <c r="D11" s="231">
        <v>767</v>
      </c>
      <c r="E11" s="235">
        <f t="shared" si="0"/>
        <v>95.9</v>
      </c>
      <c r="F11" s="235">
        <v>29.7</v>
      </c>
    </row>
    <row r="12" spans="1:6" s="132" customFormat="1" ht="20.100000000000001" customHeight="1">
      <c r="A12" s="246" t="s">
        <v>1495</v>
      </c>
      <c r="B12" s="231">
        <v>5000</v>
      </c>
      <c r="C12" s="231">
        <v>5000</v>
      </c>
      <c r="D12" s="231">
        <v>129647</v>
      </c>
      <c r="E12" s="235">
        <f t="shared" si="0"/>
        <v>2592.9</v>
      </c>
      <c r="F12" s="235"/>
    </row>
    <row r="13" spans="1:6" s="132" customFormat="1" ht="20.100000000000001" customHeight="1">
      <c r="A13" s="226" t="s">
        <v>1496</v>
      </c>
      <c r="B13" s="231"/>
      <c r="C13" s="231"/>
      <c r="D13" s="231">
        <v>-477</v>
      </c>
      <c r="E13" s="235"/>
      <c r="F13" s="235">
        <v>309.7</v>
      </c>
    </row>
    <row r="14" spans="1:6" s="132" customFormat="1" ht="20.100000000000001" customHeight="1">
      <c r="A14" s="226" t="s">
        <v>1497</v>
      </c>
      <c r="B14" s="231">
        <v>20000</v>
      </c>
      <c r="C14" s="231">
        <v>20000</v>
      </c>
      <c r="D14" s="231">
        <v>8426</v>
      </c>
      <c r="E14" s="235">
        <f t="shared" si="0"/>
        <v>42.1</v>
      </c>
      <c r="F14" s="235">
        <v>44</v>
      </c>
    </row>
    <row r="15" spans="1:6" s="132" customFormat="1" ht="20.100000000000001" customHeight="1">
      <c r="A15" s="236" t="s">
        <v>1837</v>
      </c>
      <c r="B15" s="231"/>
      <c r="C15" s="231"/>
      <c r="D15" s="231"/>
      <c r="E15" s="235"/>
      <c r="F15" s="235"/>
    </row>
    <row r="16" spans="1:6" s="132" customFormat="1" ht="20.100000000000001" customHeight="1">
      <c r="A16" s="187" t="s">
        <v>1498</v>
      </c>
      <c r="B16" s="231"/>
      <c r="C16" s="231"/>
      <c r="D16" s="231"/>
      <c r="E16" s="235"/>
      <c r="F16" s="235"/>
    </row>
    <row r="17" spans="1:6" s="132" customFormat="1" ht="20.100000000000001" customHeight="1">
      <c r="A17" s="187" t="s">
        <v>1499</v>
      </c>
      <c r="B17" s="231"/>
      <c r="C17" s="231"/>
      <c r="D17" s="231"/>
      <c r="E17" s="235"/>
      <c r="F17" s="235"/>
    </row>
    <row r="18" spans="1:6" s="132" customFormat="1" ht="20.100000000000001" customHeight="1">
      <c r="A18" s="187" t="s">
        <v>1500</v>
      </c>
      <c r="B18" s="237">
        <v>930</v>
      </c>
      <c r="C18" s="237">
        <v>930</v>
      </c>
      <c r="D18" s="237">
        <v>865</v>
      </c>
      <c r="E18" s="234">
        <f>D18/C18*100</f>
        <v>93</v>
      </c>
      <c r="F18" s="245">
        <v>86.9</v>
      </c>
    </row>
    <row r="19" spans="1:6" s="132" customFormat="1" ht="20.100000000000001" customHeight="1">
      <c r="A19" s="187" t="s">
        <v>1501</v>
      </c>
      <c r="B19" s="237"/>
      <c r="C19" s="237"/>
      <c r="D19" s="237"/>
      <c r="E19" s="234"/>
      <c r="F19" s="245"/>
    </row>
    <row r="20" spans="1:6" s="132" customFormat="1" ht="20.100000000000001" customHeight="1">
      <c r="A20" s="187" t="s">
        <v>1502</v>
      </c>
      <c r="B20" s="237">
        <v>540</v>
      </c>
      <c r="C20" s="237">
        <v>540</v>
      </c>
      <c r="D20" s="237">
        <v>778</v>
      </c>
      <c r="E20" s="234">
        <f>D20/C20*100</f>
        <v>144.1</v>
      </c>
      <c r="F20" s="245">
        <v>129.19999999999999</v>
      </c>
    </row>
    <row r="21" spans="1:6" s="132" customFormat="1" ht="20.100000000000001" customHeight="1">
      <c r="A21" s="187" t="s">
        <v>1503</v>
      </c>
      <c r="B21" s="237"/>
      <c r="C21" s="237"/>
      <c r="D21" s="237"/>
      <c r="E21" s="234"/>
      <c r="F21" s="245"/>
    </row>
    <row r="22" spans="1:6" ht="20.100000000000001" customHeight="1">
      <c r="A22" s="187" t="s">
        <v>1504</v>
      </c>
      <c r="B22" s="237">
        <v>12500</v>
      </c>
      <c r="C22" s="237">
        <v>12500</v>
      </c>
      <c r="D22" s="237">
        <v>12500</v>
      </c>
      <c r="E22" s="234">
        <f>D22/C22*100</f>
        <v>100</v>
      </c>
      <c r="F22" s="245">
        <v>104.2</v>
      </c>
    </row>
    <row r="23" spans="1:6" ht="20.100000000000001" customHeight="1">
      <c r="A23" s="188" t="s">
        <v>1505</v>
      </c>
      <c r="B23" s="237">
        <f>SUM(B5,B6,B7,B8,B9,B15,B16,B17,B18,B19,B20,B21,B22)</f>
        <v>190000</v>
      </c>
      <c r="C23" s="237">
        <f>SUM(C5,C6,C7,C8,C9,C15,C16,C17,C18,C19,C20,C21,C22)</f>
        <v>160000</v>
      </c>
      <c r="D23" s="237">
        <f>SUM(D5,D6,D7,D8,D9,D15,D16,D17,D18,D19,D20,D21,D22)</f>
        <v>163646</v>
      </c>
      <c r="E23" s="234">
        <f>D23/C23*100</f>
        <v>102.3</v>
      </c>
      <c r="F23" s="245">
        <v>103</v>
      </c>
    </row>
    <row r="24" spans="1:6" ht="20.100000000000001" customHeight="1"/>
    <row r="25" spans="1:6" ht="20.100000000000001" customHeight="1"/>
    <row r="26" spans="1:6" ht="20.100000000000001" customHeight="1"/>
    <row r="27" spans="1:6" ht="20.100000000000001" customHeight="1"/>
    <row r="28" spans="1:6" ht="20.100000000000001" customHeight="1"/>
    <row r="29" spans="1:6" ht="19.7" customHeight="1"/>
    <row r="30" spans="1:6" ht="19.7" customHeight="1"/>
    <row r="31" spans="1:6" ht="19.7" customHeight="1"/>
    <row r="32" spans="1:6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3">
    <mergeCell ref="A2:F2"/>
    <mergeCell ref="C3:D3"/>
    <mergeCell ref="E3:F3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88" orientation="portrait" useFirstPageNumber="1" r:id="rId1"/>
  <headerFooter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P67"/>
  <sheetViews>
    <sheetView showZeros="0" zoomScaleNormal="100" zoomScaleSheetLayoutView="100" workbookViewId="0">
      <selection activeCell="A2" sqref="A2:F2"/>
    </sheetView>
  </sheetViews>
  <sheetFormatPr defaultColWidth="9" defaultRowHeight="14.25"/>
  <cols>
    <col min="1" max="1" width="41" style="169" customWidth="1"/>
    <col min="2" max="6" width="9" style="170" customWidth="1"/>
    <col min="7" max="42" width="9" style="169"/>
  </cols>
  <sheetData>
    <row r="1" spans="1:42" ht="27" customHeight="1">
      <c r="A1" s="171" t="s">
        <v>1506</v>
      </c>
      <c r="B1" s="172"/>
      <c r="C1" s="172"/>
      <c r="D1" s="172"/>
      <c r="E1" s="172"/>
      <c r="F1" s="172"/>
    </row>
    <row r="2" spans="1:42" ht="31.5" customHeight="1">
      <c r="A2" s="504" t="s">
        <v>1507</v>
      </c>
      <c r="B2" s="505"/>
      <c r="C2" s="505"/>
      <c r="D2" s="505"/>
      <c r="E2" s="505"/>
      <c r="F2" s="505"/>
    </row>
    <row r="3" spans="1:42" ht="19.899999999999999" customHeight="1">
      <c r="A3" s="173"/>
      <c r="B3" s="213"/>
      <c r="C3" s="214"/>
      <c r="D3" s="507" t="s">
        <v>117</v>
      </c>
      <c r="E3" s="507"/>
      <c r="F3" s="507"/>
    </row>
    <row r="4" spans="1:42" ht="40.5" customHeight="1">
      <c r="A4" s="174" t="s">
        <v>118</v>
      </c>
      <c r="B4" s="175" t="s">
        <v>119</v>
      </c>
      <c r="C4" s="175" t="s">
        <v>120</v>
      </c>
      <c r="D4" s="175" t="s">
        <v>121</v>
      </c>
      <c r="E4" s="175" t="s">
        <v>122</v>
      </c>
      <c r="F4" s="175" t="s">
        <v>123</v>
      </c>
    </row>
    <row r="5" spans="1:42" s="168" customFormat="1" ht="20.100000000000001" customHeight="1">
      <c r="A5" s="215" t="s">
        <v>1508</v>
      </c>
      <c r="B5" s="216">
        <f>B6+B7</f>
        <v>11</v>
      </c>
      <c r="C5" s="217">
        <f>C6+C7</f>
        <v>62</v>
      </c>
      <c r="D5" s="217">
        <f>D6+D7</f>
        <v>11</v>
      </c>
      <c r="E5" s="238">
        <f>D5/C5*100</f>
        <v>17.7</v>
      </c>
      <c r="F5" s="238">
        <v>12.2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</row>
    <row r="6" spans="1:42" ht="20.100000000000001" customHeight="1">
      <c r="A6" s="239" t="s">
        <v>1509</v>
      </c>
      <c r="B6" s="220">
        <v>11</v>
      </c>
      <c r="C6" s="224">
        <v>62</v>
      </c>
      <c r="D6" s="224">
        <v>11</v>
      </c>
      <c r="E6" s="240">
        <f t="shared" ref="E6:E53" si="0">D6/C6*100</f>
        <v>17.7</v>
      </c>
      <c r="F6" s="240">
        <v>12.2</v>
      </c>
    </row>
    <row r="7" spans="1:42" ht="20.100000000000001" customHeight="1">
      <c r="A7" s="239" t="s">
        <v>1510</v>
      </c>
      <c r="B7" s="222"/>
      <c r="C7" s="224"/>
      <c r="D7" s="224"/>
      <c r="E7" s="240"/>
      <c r="F7" s="240"/>
    </row>
    <row r="8" spans="1:42" ht="20.100000000000001" customHeight="1">
      <c r="A8" s="215" t="s">
        <v>1511</v>
      </c>
      <c r="B8" s="216">
        <f>B9+B10</f>
        <v>360</v>
      </c>
      <c r="C8" s="217">
        <f>C9+C10</f>
        <v>794</v>
      </c>
      <c r="D8" s="217">
        <f>D9+D10</f>
        <v>662</v>
      </c>
      <c r="E8" s="238">
        <f t="shared" si="0"/>
        <v>83.4</v>
      </c>
      <c r="F8" s="238">
        <v>222.6</v>
      </c>
    </row>
    <row r="9" spans="1:42" ht="20.100000000000001" customHeight="1">
      <c r="A9" s="219" t="s">
        <v>1512</v>
      </c>
      <c r="B9" s="220">
        <v>360</v>
      </c>
      <c r="C9" s="224">
        <v>794</v>
      </c>
      <c r="D9" s="224">
        <v>662</v>
      </c>
      <c r="E9" s="240">
        <f t="shared" si="0"/>
        <v>83.4</v>
      </c>
      <c r="F9" s="240">
        <v>222.6</v>
      </c>
    </row>
    <row r="10" spans="1:42" ht="20.100000000000001" customHeight="1">
      <c r="A10" s="219" t="s">
        <v>1513</v>
      </c>
      <c r="B10" s="222"/>
      <c r="C10" s="224"/>
      <c r="D10" s="224"/>
      <c r="E10" s="240"/>
      <c r="F10" s="240"/>
    </row>
    <row r="11" spans="1:42" ht="20.100000000000001" customHeight="1">
      <c r="A11" s="223" t="s">
        <v>1514</v>
      </c>
      <c r="B11" s="222"/>
      <c r="C11" s="224"/>
      <c r="D11" s="224"/>
      <c r="E11" s="240"/>
      <c r="F11" s="240"/>
    </row>
    <row r="12" spans="1:42" s="41" customFormat="1" ht="20.100000000000001" customHeight="1">
      <c r="A12" s="215" t="s">
        <v>1515</v>
      </c>
      <c r="B12" s="217">
        <f>SUM(B13,B28,B29,B30,B36:B41)</f>
        <v>116456</v>
      </c>
      <c r="C12" s="217">
        <f>SUM(C13,C28,C29,C30,C36:C41)</f>
        <v>121040</v>
      </c>
      <c r="D12" s="241">
        <f>SUM(D13,D28,D29,D30,D36:D41)</f>
        <v>112729</v>
      </c>
      <c r="E12" s="238">
        <f t="shared" si="0"/>
        <v>93.1</v>
      </c>
      <c r="F12" s="238">
        <v>113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</row>
    <row r="13" spans="1:42" ht="20.100000000000001" customHeight="1">
      <c r="A13" s="219" t="s">
        <v>1516</v>
      </c>
      <c r="B13" s="224">
        <f>SUM(B14:B27)</f>
        <v>105645</v>
      </c>
      <c r="C13" s="224">
        <f>SUM(C14:C27)</f>
        <v>116433</v>
      </c>
      <c r="D13" s="224">
        <f>SUM(D14:D27)</f>
        <v>108850</v>
      </c>
      <c r="E13" s="240">
        <f t="shared" si="0"/>
        <v>93.5</v>
      </c>
      <c r="F13" s="240">
        <v>115.6</v>
      </c>
    </row>
    <row r="14" spans="1:42" s="20" customFormat="1" ht="20.100000000000001" customHeight="1">
      <c r="A14" s="225" t="s">
        <v>1517</v>
      </c>
      <c r="B14" s="220">
        <v>71387</v>
      </c>
      <c r="C14" s="220">
        <v>42194</v>
      </c>
      <c r="D14" s="242">
        <v>36650</v>
      </c>
      <c r="E14" s="240">
        <f t="shared" si="0"/>
        <v>86.9</v>
      </c>
      <c r="F14" s="240">
        <v>83.1</v>
      </c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</row>
    <row r="15" spans="1:42" ht="20.100000000000001" customHeight="1">
      <c r="A15" s="225" t="s">
        <v>1518</v>
      </c>
      <c r="B15" s="220">
        <v>1351</v>
      </c>
      <c r="C15" s="220">
        <v>1351</v>
      </c>
      <c r="D15" s="242">
        <v>1351</v>
      </c>
      <c r="E15" s="240">
        <f t="shared" si="0"/>
        <v>100</v>
      </c>
      <c r="F15" s="240">
        <v>35.1</v>
      </c>
    </row>
    <row r="16" spans="1:42" ht="20.100000000000001" customHeight="1">
      <c r="A16" s="225" t="s">
        <v>1519</v>
      </c>
      <c r="B16" s="220">
        <v>1200</v>
      </c>
      <c r="C16" s="220">
        <v>1808</v>
      </c>
      <c r="D16" s="242">
        <v>1808</v>
      </c>
      <c r="E16" s="240">
        <f t="shared" si="0"/>
        <v>100</v>
      </c>
      <c r="F16" s="240">
        <v>82.4</v>
      </c>
    </row>
    <row r="17" spans="1:42" ht="20.100000000000001" customHeight="1">
      <c r="A17" s="225" t="s">
        <v>1520</v>
      </c>
      <c r="B17" s="220">
        <v>13235</v>
      </c>
      <c r="C17" s="220">
        <v>18007</v>
      </c>
      <c r="D17" s="242">
        <v>17602</v>
      </c>
      <c r="E17" s="240">
        <f t="shared" si="0"/>
        <v>97.8</v>
      </c>
      <c r="F17" s="240">
        <v>426.7</v>
      </c>
    </row>
    <row r="18" spans="1:42" ht="20.100000000000001" customHeight="1">
      <c r="A18" s="225" t="s">
        <v>1521</v>
      </c>
      <c r="B18" s="220">
        <v>500</v>
      </c>
      <c r="C18" s="220"/>
      <c r="D18" s="242"/>
      <c r="E18" s="240"/>
      <c r="F18" s="240">
        <v>0</v>
      </c>
    </row>
    <row r="19" spans="1:42" ht="20.100000000000001" customHeight="1">
      <c r="A19" s="225" t="s">
        <v>1522</v>
      </c>
      <c r="B19" s="220"/>
      <c r="C19" s="220"/>
      <c r="D19" s="242"/>
      <c r="E19" s="240"/>
      <c r="F19" s="240"/>
    </row>
    <row r="20" spans="1:42" ht="20.100000000000001" customHeight="1">
      <c r="A20" s="225" t="s">
        <v>1523</v>
      </c>
      <c r="B20" s="220"/>
      <c r="C20" s="220"/>
      <c r="D20" s="242"/>
      <c r="E20" s="240"/>
      <c r="F20" s="240"/>
    </row>
    <row r="21" spans="1:42" ht="20.100000000000001" customHeight="1">
      <c r="A21" s="225" t="s">
        <v>1524</v>
      </c>
      <c r="B21" s="220">
        <v>4550</v>
      </c>
      <c r="C21" s="220">
        <v>4755</v>
      </c>
      <c r="D21" s="242">
        <v>4660</v>
      </c>
      <c r="E21" s="240">
        <f t="shared" si="0"/>
        <v>98</v>
      </c>
      <c r="F21" s="240">
        <v>32.799999999999997</v>
      </c>
    </row>
    <row r="22" spans="1:42" ht="20.100000000000001" customHeight="1">
      <c r="A22" s="225" t="s">
        <v>1525</v>
      </c>
      <c r="B22" s="220"/>
      <c r="C22" s="220"/>
      <c r="D22" s="242"/>
      <c r="E22" s="240"/>
      <c r="F22" s="240"/>
    </row>
    <row r="23" spans="1:42" ht="20.100000000000001" customHeight="1">
      <c r="A23" s="225" t="s">
        <v>1526</v>
      </c>
      <c r="B23" s="220"/>
      <c r="C23" s="220"/>
      <c r="D23" s="242"/>
      <c r="E23" s="240"/>
      <c r="F23" s="240"/>
    </row>
    <row r="24" spans="1:42" ht="20.100000000000001" customHeight="1">
      <c r="A24" s="225" t="s">
        <v>1527</v>
      </c>
      <c r="B24" s="220"/>
      <c r="C24" s="220">
        <v>2308</v>
      </c>
      <c r="D24" s="242">
        <v>2308</v>
      </c>
      <c r="E24" s="240">
        <f t="shared" si="0"/>
        <v>100</v>
      </c>
      <c r="F24" s="240">
        <v>33.5</v>
      </c>
    </row>
    <row r="25" spans="1:42" ht="20.100000000000001" customHeight="1">
      <c r="A25" s="225" t="s">
        <v>1528</v>
      </c>
      <c r="B25" s="220">
        <v>134</v>
      </c>
      <c r="C25" s="220">
        <v>134</v>
      </c>
      <c r="D25" s="242">
        <v>134</v>
      </c>
      <c r="E25" s="240">
        <f t="shared" si="0"/>
        <v>100</v>
      </c>
      <c r="F25" s="240">
        <v>10</v>
      </c>
    </row>
    <row r="26" spans="1:42" ht="20.100000000000001" customHeight="1">
      <c r="A26" s="225" t="s">
        <v>1529</v>
      </c>
      <c r="B26" s="220"/>
      <c r="C26" s="220"/>
      <c r="D26" s="242"/>
      <c r="E26" s="240"/>
      <c r="F26" s="240">
        <v>0</v>
      </c>
    </row>
    <row r="27" spans="1:42" ht="20.100000000000001" customHeight="1">
      <c r="A27" s="225" t="s">
        <v>1530</v>
      </c>
      <c r="B27" s="220">
        <v>13288</v>
      </c>
      <c r="C27" s="220">
        <v>45876</v>
      </c>
      <c r="D27" s="242">
        <v>44337</v>
      </c>
      <c r="E27" s="240">
        <f t="shared" si="0"/>
        <v>96.6</v>
      </c>
      <c r="F27" s="240">
        <v>288.7</v>
      </c>
    </row>
    <row r="28" spans="1:42" s="20" customFormat="1" ht="20.100000000000001" customHeight="1">
      <c r="A28" s="219" t="s">
        <v>1531</v>
      </c>
      <c r="B28" s="220">
        <v>8871</v>
      </c>
      <c r="C28" s="220">
        <v>2360</v>
      </c>
      <c r="D28" s="242">
        <v>2251</v>
      </c>
      <c r="E28" s="240">
        <f t="shared" si="0"/>
        <v>95.4</v>
      </c>
      <c r="F28" s="240">
        <v>54.9</v>
      </c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</row>
    <row r="29" spans="1:42" ht="19.7" customHeight="1">
      <c r="A29" s="219" t="s">
        <v>1532</v>
      </c>
      <c r="B29" s="220">
        <v>334</v>
      </c>
      <c r="C29" s="220">
        <v>468</v>
      </c>
      <c r="D29" s="242">
        <v>149</v>
      </c>
      <c r="E29" s="240">
        <f t="shared" si="0"/>
        <v>31.8</v>
      </c>
      <c r="F29" s="240"/>
    </row>
    <row r="30" spans="1:42" s="20" customFormat="1" ht="19.7" customHeight="1">
      <c r="A30" s="219" t="s">
        <v>1533</v>
      </c>
      <c r="B30" s="224">
        <f>SUM(B31:B35)</f>
        <v>931</v>
      </c>
      <c r="C30" s="224">
        <f>SUM(C31:C35)</f>
        <v>866</v>
      </c>
      <c r="D30" s="224">
        <f>SUM(D31:D35)</f>
        <v>828</v>
      </c>
      <c r="E30" s="240">
        <f t="shared" si="0"/>
        <v>95.6</v>
      </c>
      <c r="F30" s="240">
        <v>83.1</v>
      </c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</row>
    <row r="31" spans="1:42" s="20" customFormat="1" ht="19.7" customHeight="1">
      <c r="A31" s="225" t="s">
        <v>1534</v>
      </c>
      <c r="B31" s="220">
        <v>641</v>
      </c>
      <c r="C31" s="220">
        <v>558</v>
      </c>
      <c r="D31" s="242">
        <v>557</v>
      </c>
      <c r="E31" s="240">
        <f t="shared" si="0"/>
        <v>99.8</v>
      </c>
      <c r="F31" s="240">
        <v>111.6</v>
      </c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</row>
    <row r="32" spans="1:42" s="20" customFormat="1" ht="19.7" customHeight="1">
      <c r="A32" s="225" t="s">
        <v>1535</v>
      </c>
      <c r="B32" s="220">
        <v>200</v>
      </c>
      <c r="C32" s="220">
        <v>200</v>
      </c>
      <c r="D32" s="242">
        <v>200</v>
      </c>
      <c r="E32" s="240">
        <f t="shared" si="0"/>
        <v>100</v>
      </c>
      <c r="F32" s="240">
        <v>95.7</v>
      </c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</row>
    <row r="33" spans="1:42" s="20" customFormat="1" ht="19.7" customHeight="1">
      <c r="A33" s="225" t="s">
        <v>1536</v>
      </c>
      <c r="B33" s="220"/>
      <c r="C33" s="220"/>
      <c r="D33" s="242">
        <v>0</v>
      </c>
      <c r="E33" s="240"/>
      <c r="F33" s="240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</row>
    <row r="34" spans="1:42" s="20" customFormat="1" ht="19.7" customHeight="1">
      <c r="A34" s="225" t="s">
        <v>1537</v>
      </c>
      <c r="B34" s="220"/>
      <c r="C34" s="220"/>
      <c r="D34" s="242">
        <v>0</v>
      </c>
      <c r="E34" s="240"/>
      <c r="F34" s="240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</row>
    <row r="35" spans="1:42" s="20" customFormat="1" ht="19.7" customHeight="1">
      <c r="A35" s="225" t="s">
        <v>1538</v>
      </c>
      <c r="B35" s="220">
        <v>90</v>
      </c>
      <c r="C35" s="220">
        <v>108</v>
      </c>
      <c r="D35" s="242">
        <v>71</v>
      </c>
      <c r="E35" s="240">
        <f t="shared" si="0"/>
        <v>65.7</v>
      </c>
      <c r="F35" s="240">
        <v>24.7</v>
      </c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</row>
    <row r="36" spans="1:42" s="20" customFormat="1" ht="19.7" customHeight="1">
      <c r="A36" s="239" t="s">
        <v>1539</v>
      </c>
      <c r="B36" s="220">
        <v>675</v>
      </c>
      <c r="C36" s="220">
        <v>913</v>
      </c>
      <c r="D36" s="242">
        <v>651</v>
      </c>
      <c r="E36" s="240">
        <f t="shared" si="0"/>
        <v>71.3</v>
      </c>
      <c r="F36" s="240">
        <v>139.4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</row>
    <row r="37" spans="1:42" ht="19.7" customHeight="1">
      <c r="A37" s="239" t="s">
        <v>1540</v>
      </c>
      <c r="B37" s="220"/>
      <c r="C37" s="220"/>
      <c r="D37" s="242"/>
      <c r="E37" s="240"/>
      <c r="F37" s="240"/>
    </row>
    <row r="38" spans="1:42" ht="19.7" customHeight="1">
      <c r="A38" s="239" t="s">
        <v>1541</v>
      </c>
      <c r="B38" s="220"/>
      <c r="C38" s="220"/>
      <c r="D38" s="242"/>
      <c r="E38" s="240"/>
      <c r="F38" s="240"/>
    </row>
    <row r="39" spans="1:42" ht="19.7" customHeight="1">
      <c r="A39" s="239" t="s">
        <v>1542</v>
      </c>
      <c r="B39" s="220"/>
      <c r="C39" s="220"/>
      <c r="D39" s="242"/>
      <c r="E39" s="240"/>
      <c r="F39" s="240"/>
    </row>
    <row r="40" spans="1:42" ht="19.7" customHeight="1">
      <c r="A40" s="239" t="s">
        <v>1543</v>
      </c>
      <c r="B40" s="220"/>
      <c r="C40" s="220"/>
      <c r="D40" s="242"/>
      <c r="E40" s="240"/>
      <c r="F40" s="240"/>
    </row>
    <row r="41" spans="1:42" ht="19.7" customHeight="1">
      <c r="A41" s="239" t="s">
        <v>1544</v>
      </c>
      <c r="B41" s="220"/>
      <c r="C41" s="220"/>
      <c r="D41" s="242"/>
      <c r="E41" s="240"/>
      <c r="F41" s="240"/>
    </row>
    <row r="42" spans="1:42" s="41" customFormat="1" ht="19.7" customHeight="1">
      <c r="A42" s="223" t="s">
        <v>1545</v>
      </c>
      <c r="B42" s="217">
        <f>SUM(B43:B44)</f>
        <v>488</v>
      </c>
      <c r="C42" s="241">
        <f>SUM(C43:C44)</f>
        <v>1081</v>
      </c>
      <c r="D42" s="241">
        <f>SUM(D43:D44)</f>
        <v>703</v>
      </c>
      <c r="E42" s="238">
        <f t="shared" si="0"/>
        <v>65</v>
      </c>
      <c r="F42" s="238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spans="1:42" ht="19.7" customHeight="1">
      <c r="A43" s="226" t="s">
        <v>1546</v>
      </c>
      <c r="B43" s="220">
        <v>488</v>
      </c>
      <c r="C43" s="220">
        <v>1081</v>
      </c>
      <c r="D43" s="242">
        <v>703</v>
      </c>
      <c r="E43" s="240">
        <f t="shared" si="0"/>
        <v>65</v>
      </c>
      <c r="F43" s="240"/>
    </row>
    <row r="44" spans="1:42" ht="19.7" customHeight="1">
      <c r="A44" s="226" t="s">
        <v>1547</v>
      </c>
      <c r="B44" s="220"/>
      <c r="C44" s="220"/>
      <c r="D44" s="242"/>
      <c r="E44" s="240"/>
      <c r="F44" s="240"/>
    </row>
    <row r="45" spans="1:42" s="41" customFormat="1" ht="19.7" customHeight="1">
      <c r="A45" s="215" t="s">
        <v>1548</v>
      </c>
      <c r="B45" s="217"/>
      <c r="C45" s="217"/>
      <c r="D45" s="241">
        <f>SUM(D46:D47)</f>
        <v>0</v>
      </c>
      <c r="E45" s="240"/>
      <c r="F45" s="238">
        <v>0</v>
      </c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</row>
    <row r="46" spans="1:42" ht="19.7" customHeight="1">
      <c r="A46" s="227" t="s">
        <v>1549</v>
      </c>
      <c r="B46" s="220"/>
      <c r="C46" s="220"/>
      <c r="D46" s="242"/>
      <c r="E46" s="240"/>
      <c r="F46" s="240"/>
    </row>
    <row r="47" spans="1:42" ht="19.7" customHeight="1">
      <c r="A47" s="227" t="s">
        <v>1550</v>
      </c>
      <c r="B47" s="220"/>
      <c r="C47" s="220"/>
      <c r="D47" s="242"/>
      <c r="E47" s="240"/>
      <c r="F47" s="240">
        <v>0</v>
      </c>
    </row>
    <row r="48" spans="1:42" s="41" customFormat="1" ht="19.7" customHeight="1">
      <c r="A48" s="215" t="s">
        <v>1551</v>
      </c>
      <c r="B48" s="217">
        <f>B49+B50</f>
        <v>745</v>
      </c>
      <c r="C48" s="217">
        <f>C49+C50</f>
        <v>110583</v>
      </c>
      <c r="D48" s="241">
        <f>D49+D50</f>
        <v>108965</v>
      </c>
      <c r="E48" s="238">
        <f t="shared" si="0"/>
        <v>98.5</v>
      </c>
      <c r="F48" s="238">
        <v>131.69999999999999</v>
      </c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</row>
    <row r="49" spans="1:42" ht="19.7" customHeight="1">
      <c r="A49" s="225" t="s">
        <v>1552</v>
      </c>
      <c r="B49" s="220"/>
      <c r="C49" s="220">
        <v>104500</v>
      </c>
      <c r="D49" s="242">
        <v>104300</v>
      </c>
      <c r="E49" s="240">
        <f t="shared" si="0"/>
        <v>99.8</v>
      </c>
      <c r="F49" s="240">
        <v>127.7</v>
      </c>
    </row>
    <row r="50" spans="1:42" ht="19.7" customHeight="1">
      <c r="A50" s="225" t="s">
        <v>1553</v>
      </c>
      <c r="B50" s="220">
        <v>745</v>
      </c>
      <c r="C50" s="220">
        <v>6083</v>
      </c>
      <c r="D50" s="242">
        <v>4665</v>
      </c>
      <c r="E50" s="240">
        <f t="shared" si="0"/>
        <v>76.7</v>
      </c>
      <c r="F50" s="240">
        <v>454.7</v>
      </c>
    </row>
    <row r="51" spans="1:42" s="41" customFormat="1" ht="19.7" customHeight="1">
      <c r="A51" s="215" t="s">
        <v>1554</v>
      </c>
      <c r="B51" s="216">
        <v>15305</v>
      </c>
      <c r="C51" s="243">
        <v>15976</v>
      </c>
      <c r="D51" s="243">
        <v>15976</v>
      </c>
      <c r="E51" s="238">
        <f t="shared" si="0"/>
        <v>100</v>
      </c>
      <c r="F51" s="238">
        <v>115.2</v>
      </c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</row>
    <row r="52" spans="1:42" s="41" customFormat="1" ht="19.7" customHeight="1">
      <c r="A52" s="215" t="s">
        <v>1555</v>
      </c>
      <c r="B52" s="216">
        <v>85</v>
      </c>
      <c r="C52" s="243">
        <v>120</v>
      </c>
      <c r="D52" s="243">
        <v>120</v>
      </c>
      <c r="E52" s="238">
        <f t="shared" si="0"/>
        <v>100</v>
      </c>
      <c r="F52" s="238">
        <v>117.7</v>
      </c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</row>
    <row r="53" spans="1:42" s="41" customFormat="1" ht="19.7" customHeight="1">
      <c r="A53" s="244" t="s">
        <v>1556</v>
      </c>
      <c r="B53" s="217">
        <f>SUM(B5,B8,B11,B12,B42,B45,B48,B51,B52)</f>
        <v>133450</v>
      </c>
      <c r="C53" s="217">
        <f>SUM(C5,C8,C11,C12,C42,C45,C48,C51,C52)</f>
        <v>249656</v>
      </c>
      <c r="D53" s="217">
        <f>SUM(D5,D8,D11,D12,D42,D45,D48,D51,D52)</f>
        <v>239166</v>
      </c>
      <c r="E53" s="238">
        <f t="shared" si="0"/>
        <v>95.8</v>
      </c>
      <c r="F53" s="238">
        <v>105.4</v>
      </c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</row>
    <row r="54" spans="1:42" ht="19.7" customHeight="1"/>
    <row r="55" spans="1:42" ht="19.7" customHeight="1"/>
    <row r="56" spans="1:42" ht="19.7" customHeight="1">
      <c r="B56" s="473"/>
      <c r="D56" s="473"/>
    </row>
    <row r="57" spans="1:42" ht="19.7" customHeight="1"/>
    <row r="58" spans="1:42" ht="19.7" customHeight="1"/>
    <row r="59" spans="1:42" ht="19.7" customHeight="1"/>
    <row r="60" spans="1:42" ht="19.7" customHeight="1"/>
    <row r="61" spans="1:42" ht="19.7" customHeight="1"/>
    <row r="62" spans="1:42" ht="19.7" customHeight="1"/>
    <row r="63" spans="1:42" ht="18" customHeight="1"/>
    <row r="64" spans="1:42" ht="18" customHeight="1"/>
    <row r="65" ht="18" customHeight="1"/>
    <row r="66" ht="18" customHeight="1"/>
    <row r="67" ht="18" customHeight="1"/>
  </sheetData>
  <mergeCells count="2">
    <mergeCell ref="A2:F2"/>
    <mergeCell ref="D3:F3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3" orientation="portrait" useFirstPageNumber="1" r:id="rId1"/>
  <headerFooter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V70"/>
  <sheetViews>
    <sheetView showZeros="0" zoomScaleNormal="100" zoomScaleSheetLayoutView="100" workbookViewId="0">
      <selection activeCell="B10" sqref="B10"/>
    </sheetView>
  </sheetViews>
  <sheetFormatPr defaultColWidth="26" defaultRowHeight="13.5"/>
  <cols>
    <col min="1" max="1" width="27.875" style="135" customWidth="1"/>
    <col min="2" max="2" width="13.5" style="134" customWidth="1"/>
    <col min="3" max="3" width="27.375" style="135" customWidth="1"/>
    <col min="4" max="4" width="13.75" style="134" customWidth="1"/>
    <col min="5" max="49" width="9.125" style="135" customWidth="1"/>
    <col min="50" max="16384" width="26" style="135"/>
  </cols>
  <sheetData>
    <row r="1" spans="1:204" s="130" customFormat="1" ht="27" customHeight="1">
      <c r="A1" s="1" t="s">
        <v>1557</v>
      </c>
      <c r="B1" s="136"/>
      <c r="C1" s="137"/>
      <c r="D1" s="138"/>
    </row>
    <row r="2" spans="1:204" ht="37.9" customHeight="1">
      <c r="A2" s="508" t="s">
        <v>1558</v>
      </c>
      <c r="B2" s="509"/>
      <c r="C2" s="508"/>
      <c r="D2" s="509"/>
    </row>
    <row r="3" spans="1:204" s="131" customFormat="1" ht="31.5" customHeight="1">
      <c r="A3" s="139"/>
      <c r="B3" s="140"/>
      <c r="C3" s="141"/>
      <c r="D3" s="142" t="s">
        <v>1258</v>
      </c>
    </row>
    <row r="4" spans="1:204" ht="31.5" customHeight="1">
      <c r="A4" s="143" t="s">
        <v>1559</v>
      </c>
      <c r="B4" s="144" t="s">
        <v>121</v>
      </c>
      <c r="C4" s="143" t="s">
        <v>1560</v>
      </c>
      <c r="D4" s="144" t="s">
        <v>121</v>
      </c>
    </row>
    <row r="5" spans="1:204" ht="31.5" customHeight="1">
      <c r="A5" s="146" t="s">
        <v>1561</v>
      </c>
      <c r="B5" s="192">
        <f>'23'!D23</f>
        <v>163646</v>
      </c>
      <c r="C5" s="146" t="s">
        <v>1562</v>
      </c>
      <c r="D5" s="192">
        <f>'24'!D53</f>
        <v>239166</v>
      </c>
    </row>
    <row r="6" spans="1:204" ht="31.5" customHeight="1">
      <c r="A6" s="146" t="s">
        <v>186</v>
      </c>
      <c r="B6" s="192">
        <f>SUM(B7:B10)</f>
        <v>166076</v>
      </c>
      <c r="C6" s="146" t="s">
        <v>187</v>
      </c>
      <c r="D6" s="192">
        <f>SUM(D7)</f>
        <v>21000</v>
      </c>
    </row>
    <row r="7" spans="1:204" customFormat="1" ht="31.5" customHeight="1">
      <c r="A7" s="148" t="s">
        <v>188</v>
      </c>
      <c r="B7" s="193">
        <v>8936</v>
      </c>
      <c r="C7" s="148" t="s">
        <v>195</v>
      </c>
      <c r="D7" s="194">
        <v>21000</v>
      </c>
      <c r="E7" s="135"/>
      <c r="F7" s="135"/>
      <c r="G7" s="151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</row>
    <row r="8" spans="1:204" customFormat="1" ht="31.5" customHeight="1">
      <c r="A8" s="148" t="s">
        <v>1563</v>
      </c>
      <c r="B8" s="193">
        <v>11300</v>
      </c>
      <c r="C8" s="146" t="s">
        <v>215</v>
      </c>
      <c r="D8" s="195">
        <f>D9</f>
        <v>59066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</row>
    <row r="9" spans="1:204" customFormat="1" ht="31.5" customHeight="1">
      <c r="A9" s="148" t="s">
        <v>198</v>
      </c>
      <c r="B9" s="193"/>
      <c r="C9" s="148" t="s">
        <v>1564</v>
      </c>
      <c r="D9" s="194">
        <v>59066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</row>
    <row r="10" spans="1:204" s="132" customFormat="1" ht="31.5" customHeight="1">
      <c r="A10" s="148" t="s">
        <v>218</v>
      </c>
      <c r="B10" s="196">
        <f>B11</f>
        <v>145840</v>
      </c>
      <c r="C10" s="148"/>
      <c r="D10" s="196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</row>
    <row r="11" spans="1:204" s="132" customFormat="1" ht="31.5" customHeight="1">
      <c r="A11" s="148" t="s">
        <v>1565</v>
      </c>
      <c r="B11" s="196">
        <f>SUM(B12:B13)</f>
        <v>145840</v>
      </c>
      <c r="C11" s="148"/>
      <c r="D11" s="197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</row>
    <row r="12" spans="1:204" s="132" customFormat="1" ht="31.5" customHeight="1">
      <c r="A12" s="148" t="s">
        <v>1566</v>
      </c>
      <c r="B12" s="197">
        <v>104500</v>
      </c>
      <c r="C12" s="198"/>
      <c r="D12" s="197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</row>
    <row r="13" spans="1:204" s="132" customFormat="1" ht="31.5" customHeight="1">
      <c r="A13" s="148" t="s">
        <v>1567</v>
      </c>
      <c r="B13" s="196">
        <v>41340</v>
      </c>
      <c r="C13" s="148"/>
      <c r="D13" s="197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</row>
    <row r="14" spans="1:204" s="132" customFormat="1" ht="31.5" customHeight="1">
      <c r="A14" s="158"/>
      <c r="B14" s="199"/>
      <c r="C14" s="200"/>
      <c r="D14" s="197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</row>
    <row r="15" spans="1:204" s="132" customFormat="1" ht="31.5" customHeight="1">
      <c r="A15" s="162" t="s">
        <v>225</v>
      </c>
      <c r="B15" s="201">
        <f>B5+B6</f>
        <v>329722</v>
      </c>
      <c r="C15" s="202" t="s">
        <v>226</v>
      </c>
      <c r="D15" s="203">
        <f>D5+D6+D8</f>
        <v>319232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</row>
    <row r="16" spans="1:204" s="132" customFormat="1" ht="31.5" customHeight="1">
      <c r="A16" s="158"/>
      <c r="B16" s="199"/>
      <c r="C16" s="204" t="s">
        <v>227</v>
      </c>
      <c r="D16" s="205">
        <f>B15-D15</f>
        <v>10490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</row>
    <row r="17" spans="3:5" ht="20.100000000000001" customHeight="1"/>
    <row r="18" spans="3:5" ht="20.100000000000001" customHeight="1"/>
    <row r="19" spans="3:5" ht="20.100000000000001" customHeight="1">
      <c r="C19" s="145"/>
      <c r="E19" s="151"/>
    </row>
    <row r="20" spans="3:5" ht="20.100000000000001" customHeight="1"/>
    <row r="21" spans="3:5" ht="20.100000000000001" customHeight="1"/>
    <row r="22" spans="3:5" ht="20.100000000000001" customHeight="1"/>
    <row r="23" spans="3:5" ht="20.100000000000001" customHeight="1"/>
    <row r="24" spans="3:5" ht="20.100000000000001" customHeight="1"/>
    <row r="25" spans="3:5" ht="20.100000000000001" customHeight="1"/>
    <row r="26" spans="3:5" ht="20.100000000000001" customHeight="1"/>
    <row r="27" spans="3:5" ht="20.100000000000001" customHeight="1"/>
    <row r="28" spans="3:5" ht="20.100000000000001" customHeight="1">
      <c r="C28" s="145"/>
    </row>
    <row r="29" spans="3:5" ht="19.7" customHeight="1"/>
    <row r="30" spans="3:5" ht="19.7" customHeight="1"/>
    <row r="31" spans="3:5" ht="19.7" customHeight="1"/>
    <row r="32" spans="3:5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 r:id="rId1"/>
  <headerFooter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FZ70"/>
  <sheetViews>
    <sheetView showZeros="0" topLeftCell="A7" zoomScaleNormal="100" zoomScaleSheetLayoutView="100" workbookViewId="0">
      <selection activeCell="A3" sqref="A3"/>
    </sheetView>
  </sheetViews>
  <sheetFormatPr defaultColWidth="9" defaultRowHeight="14.25"/>
  <cols>
    <col min="1" max="1" width="40.5" style="169" customWidth="1"/>
    <col min="2" max="5" width="10.125" style="170" customWidth="1"/>
    <col min="6" max="182" width="9" style="169"/>
  </cols>
  <sheetData>
    <row r="1" spans="1:6" ht="27" customHeight="1">
      <c r="A1" s="171" t="s">
        <v>1568</v>
      </c>
      <c r="B1" s="172"/>
      <c r="C1" s="172"/>
      <c r="D1" s="172"/>
      <c r="E1" s="172"/>
    </row>
    <row r="2" spans="1:6" ht="32.25" customHeight="1">
      <c r="A2" s="504" t="s">
        <v>1569</v>
      </c>
      <c r="B2" s="505"/>
      <c r="C2" s="505"/>
      <c r="D2" s="505"/>
      <c r="E2" s="505"/>
    </row>
    <row r="3" spans="1:6" ht="19.899999999999999" customHeight="1">
      <c r="A3" s="173"/>
      <c r="B3" s="213"/>
      <c r="C3" s="510" t="s">
        <v>117</v>
      </c>
      <c r="D3" s="510"/>
      <c r="E3" s="510"/>
    </row>
    <row r="4" spans="1:6" s="132" customFormat="1" ht="41.25" customHeight="1">
      <c r="A4" s="228" t="s">
        <v>118</v>
      </c>
      <c r="B4" s="229" t="s">
        <v>119</v>
      </c>
      <c r="C4" s="229" t="s">
        <v>231</v>
      </c>
      <c r="D4" s="230" t="s">
        <v>121</v>
      </c>
      <c r="E4" s="230" t="s">
        <v>122</v>
      </c>
    </row>
    <row r="5" spans="1:6" s="132" customFormat="1" ht="27.75" customHeight="1">
      <c r="A5" s="183" t="s">
        <v>1488</v>
      </c>
      <c r="B5" s="231"/>
      <c r="C5" s="231"/>
      <c r="D5" s="231"/>
      <c r="E5" s="232"/>
    </row>
    <row r="6" spans="1:6" s="132" customFormat="1" ht="27.75" customHeight="1">
      <c r="A6" s="184" t="s">
        <v>1489</v>
      </c>
      <c r="B6" s="231"/>
      <c r="C6" s="231"/>
      <c r="D6" s="231"/>
      <c r="E6" s="232"/>
    </row>
    <row r="7" spans="1:6" s="132" customFormat="1" ht="27.75" customHeight="1">
      <c r="A7" s="183" t="s">
        <v>1490</v>
      </c>
      <c r="B7" s="233">
        <v>7500</v>
      </c>
      <c r="C7" s="233">
        <v>7500</v>
      </c>
      <c r="D7" s="233">
        <v>989</v>
      </c>
      <c r="E7" s="234">
        <f>D7/C7*100</f>
        <v>13.2</v>
      </c>
    </row>
    <row r="8" spans="1:6" s="132" customFormat="1" ht="27.75" customHeight="1">
      <c r="A8" s="183" t="s">
        <v>1491</v>
      </c>
      <c r="B8" s="233">
        <v>200</v>
      </c>
      <c r="C8" s="233">
        <v>200</v>
      </c>
      <c r="D8" s="233">
        <v>122</v>
      </c>
      <c r="E8" s="234">
        <f t="shared" ref="E8:E23" si="0">D8/C8*100</f>
        <v>61</v>
      </c>
    </row>
    <row r="9" spans="1:6" s="132" customFormat="1" ht="27.75" customHeight="1">
      <c r="A9" s="183" t="s">
        <v>1492</v>
      </c>
      <c r="B9" s="233">
        <f>SUM(B10:B14)</f>
        <v>168330</v>
      </c>
      <c r="C9" s="233">
        <f>SUM(C10:C14)</f>
        <v>138330</v>
      </c>
      <c r="D9" s="233">
        <f>SUM(D10:D14)</f>
        <v>145707</v>
      </c>
      <c r="E9" s="234">
        <f t="shared" si="0"/>
        <v>105.3</v>
      </c>
    </row>
    <row r="10" spans="1:6" s="132" customFormat="1" ht="27.75" customHeight="1">
      <c r="A10" s="185" t="s">
        <v>1570</v>
      </c>
      <c r="B10" s="231">
        <v>142530</v>
      </c>
      <c r="C10" s="231">
        <v>112530</v>
      </c>
      <c r="D10" s="231">
        <v>7379</v>
      </c>
      <c r="E10" s="235">
        <f t="shared" si="0"/>
        <v>6.6</v>
      </c>
    </row>
    <row r="11" spans="1:6" s="132" customFormat="1" ht="27.75" customHeight="1">
      <c r="A11" s="185" t="s">
        <v>1571</v>
      </c>
      <c r="B11" s="231">
        <v>800</v>
      </c>
      <c r="C11" s="231">
        <v>800</v>
      </c>
      <c r="D11" s="231">
        <v>732</v>
      </c>
      <c r="E11" s="235">
        <f t="shared" si="0"/>
        <v>91.5</v>
      </c>
    </row>
    <row r="12" spans="1:6" s="132" customFormat="1" ht="27.75" customHeight="1">
      <c r="A12" s="185" t="s">
        <v>1572</v>
      </c>
      <c r="B12" s="231">
        <v>5000</v>
      </c>
      <c r="C12" s="231">
        <v>5000</v>
      </c>
      <c r="D12" s="231">
        <v>129647</v>
      </c>
      <c r="E12" s="235">
        <f t="shared" si="0"/>
        <v>2592.9</v>
      </c>
      <c r="F12" s="186"/>
    </row>
    <row r="13" spans="1:6" s="132" customFormat="1" ht="27.75" customHeight="1">
      <c r="A13" s="185" t="s">
        <v>1573</v>
      </c>
      <c r="B13" s="231"/>
      <c r="C13" s="231"/>
      <c r="D13" s="231">
        <v>-477</v>
      </c>
      <c r="E13" s="235"/>
      <c r="F13" s="186"/>
    </row>
    <row r="14" spans="1:6" s="132" customFormat="1" ht="27.75" customHeight="1">
      <c r="A14" s="185" t="s">
        <v>1574</v>
      </c>
      <c r="B14" s="231">
        <v>20000</v>
      </c>
      <c r="C14" s="231">
        <v>20000</v>
      </c>
      <c r="D14" s="231">
        <v>8426</v>
      </c>
      <c r="E14" s="235">
        <f t="shared" si="0"/>
        <v>42.1</v>
      </c>
      <c r="F14" s="186"/>
    </row>
    <row r="15" spans="1:6" s="132" customFormat="1" ht="27.75" customHeight="1">
      <c r="A15" s="236" t="s">
        <v>1575</v>
      </c>
      <c r="B15" s="231"/>
      <c r="C15" s="231"/>
      <c r="D15" s="231"/>
      <c r="E15" s="235"/>
    </row>
    <row r="16" spans="1:6" s="132" customFormat="1" ht="27.75" customHeight="1">
      <c r="A16" s="187" t="s">
        <v>1498</v>
      </c>
      <c r="B16" s="231"/>
      <c r="C16" s="231"/>
      <c r="D16" s="231"/>
      <c r="E16" s="235"/>
    </row>
    <row r="17" spans="1:5" s="132" customFormat="1" ht="27.75" customHeight="1">
      <c r="A17" s="187" t="s">
        <v>1499</v>
      </c>
      <c r="B17" s="231"/>
      <c r="C17" s="231"/>
      <c r="D17" s="231"/>
      <c r="E17" s="235"/>
    </row>
    <row r="18" spans="1:5" s="132" customFormat="1" ht="27.75" customHeight="1">
      <c r="A18" s="187" t="s">
        <v>1500</v>
      </c>
      <c r="B18" s="233">
        <v>850</v>
      </c>
      <c r="C18" s="233">
        <v>850</v>
      </c>
      <c r="D18" s="233">
        <v>856</v>
      </c>
      <c r="E18" s="234">
        <f t="shared" si="0"/>
        <v>100.7</v>
      </c>
    </row>
    <row r="19" spans="1:5" s="132" customFormat="1" ht="27.75" customHeight="1">
      <c r="A19" s="187" t="s">
        <v>1501</v>
      </c>
      <c r="B19" s="231"/>
      <c r="C19" s="231"/>
      <c r="D19" s="231"/>
      <c r="E19" s="235"/>
    </row>
    <row r="20" spans="1:5" s="132" customFormat="1" ht="27.75" customHeight="1">
      <c r="A20" s="187" t="s">
        <v>1502</v>
      </c>
      <c r="B20" s="233">
        <v>388</v>
      </c>
      <c r="C20" s="233">
        <v>388</v>
      </c>
      <c r="D20" s="233">
        <v>692</v>
      </c>
      <c r="E20" s="234">
        <f t="shared" si="0"/>
        <v>178.4</v>
      </c>
    </row>
    <row r="21" spans="1:5" s="132" customFormat="1" ht="27.75" customHeight="1">
      <c r="A21" s="187" t="s">
        <v>1503</v>
      </c>
      <c r="B21" s="231"/>
      <c r="C21" s="231"/>
      <c r="D21" s="231"/>
      <c r="E21" s="235"/>
    </row>
    <row r="22" spans="1:5" ht="27.75" customHeight="1">
      <c r="A22" s="187" t="s">
        <v>1504</v>
      </c>
      <c r="B22" s="233">
        <v>12500</v>
      </c>
      <c r="C22" s="233">
        <v>12500</v>
      </c>
      <c r="D22" s="233">
        <v>12500</v>
      </c>
      <c r="E22" s="234">
        <f t="shared" si="0"/>
        <v>100</v>
      </c>
    </row>
    <row r="23" spans="1:5" ht="27.75" customHeight="1">
      <c r="A23" s="188" t="s">
        <v>1505</v>
      </c>
      <c r="B23" s="237">
        <f>SUM(B5,B6,B7,B8,B9,B15,B16,B17,B18,B19,B20,B21,B22)</f>
        <v>189768</v>
      </c>
      <c r="C23" s="237">
        <f>SUM(C5,C6,C7,C8,C9,C15,C16,C17,C18,C19,C20,C21,C22)</f>
        <v>159768</v>
      </c>
      <c r="D23" s="237">
        <f>SUM(D5,D6,D7,D8,D9,D15,D16,D17,D18,D19,D20,D21,D22)</f>
        <v>160866</v>
      </c>
      <c r="E23" s="234">
        <f t="shared" si="0"/>
        <v>100.7</v>
      </c>
    </row>
    <row r="24" spans="1:5" ht="20.100000000000001" customHeight="1">
      <c r="A24" s="189"/>
      <c r="B24" s="190"/>
      <c r="C24" s="190"/>
      <c r="D24" s="190"/>
      <c r="E24" s="190"/>
    </row>
    <row r="25" spans="1:5" ht="20.100000000000001" customHeight="1"/>
    <row r="26" spans="1:5" ht="20.100000000000001" customHeight="1"/>
    <row r="27" spans="1:5" ht="20.100000000000001" customHeight="1"/>
    <row r="28" spans="1:5" ht="20.100000000000001" customHeight="1"/>
    <row r="29" spans="1:5" ht="19.7" customHeight="1"/>
    <row r="30" spans="1:5" ht="19.7" customHeight="1"/>
    <row r="31" spans="1:5" ht="19.7" customHeight="1"/>
    <row r="32" spans="1:5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2">
    <mergeCell ref="A2:E2"/>
    <mergeCell ref="C3:E3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 r:id="rId1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N70"/>
  <sheetViews>
    <sheetView showZeros="0" zoomScaleNormal="100" zoomScaleSheetLayoutView="100" workbookViewId="0">
      <selection activeCell="A2" sqref="A2:E2"/>
    </sheetView>
  </sheetViews>
  <sheetFormatPr defaultColWidth="9" defaultRowHeight="14.25"/>
  <cols>
    <col min="1" max="1" width="42.125" style="169" customWidth="1"/>
    <col min="2" max="5" width="10.5" style="170" customWidth="1"/>
    <col min="6" max="40" width="9" style="169"/>
  </cols>
  <sheetData>
    <row r="1" spans="1:40" ht="27" customHeight="1">
      <c r="A1" s="171" t="s">
        <v>1576</v>
      </c>
      <c r="B1" s="172"/>
      <c r="C1" s="172"/>
      <c r="D1" s="172"/>
      <c r="E1" s="172"/>
    </row>
    <row r="2" spans="1:40" ht="34.5" customHeight="1">
      <c r="A2" s="504" t="s">
        <v>1577</v>
      </c>
      <c r="B2" s="505"/>
      <c r="C2" s="505"/>
      <c r="D2" s="505"/>
      <c r="E2" s="505"/>
    </row>
    <row r="3" spans="1:40" ht="19.899999999999999" customHeight="1">
      <c r="A3" s="173"/>
      <c r="B3" s="213"/>
      <c r="C3" s="214"/>
      <c r="D3" s="511" t="s">
        <v>117</v>
      </c>
      <c r="E3" s="511"/>
    </row>
    <row r="4" spans="1:40" ht="36.75" customHeight="1">
      <c r="A4" s="174" t="s">
        <v>118</v>
      </c>
      <c r="B4" s="175" t="s">
        <v>119</v>
      </c>
      <c r="C4" s="175" t="s">
        <v>231</v>
      </c>
      <c r="D4" s="175" t="s">
        <v>121</v>
      </c>
      <c r="E4" s="175" t="s">
        <v>122</v>
      </c>
    </row>
    <row r="5" spans="1:40" s="168" customFormat="1" ht="20.100000000000001" customHeight="1">
      <c r="A5" s="215" t="s">
        <v>1508</v>
      </c>
      <c r="B5" s="216">
        <f>B6+B7</f>
        <v>11</v>
      </c>
      <c r="C5" s="216">
        <f>C6+C7</f>
        <v>62</v>
      </c>
      <c r="D5" s="217">
        <f>D6+D7</f>
        <v>11</v>
      </c>
      <c r="E5" s="218">
        <f>D5/C5*100</f>
        <v>17.7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</row>
    <row r="6" spans="1:40" ht="20.100000000000001" customHeight="1">
      <c r="A6" s="219" t="s">
        <v>1509</v>
      </c>
      <c r="B6" s="220">
        <v>11</v>
      </c>
      <c r="C6" s="220">
        <v>62</v>
      </c>
      <c r="D6" s="220">
        <v>11</v>
      </c>
      <c r="E6" s="221">
        <f t="shared" ref="E6:E53" si="0">D6/C6*100</f>
        <v>17.7</v>
      </c>
    </row>
    <row r="7" spans="1:40" ht="20.100000000000001" customHeight="1">
      <c r="A7" s="219" t="s">
        <v>1510</v>
      </c>
      <c r="B7" s="222"/>
      <c r="C7" s="220"/>
      <c r="D7" s="220"/>
      <c r="E7" s="221"/>
    </row>
    <row r="8" spans="1:40" ht="20.100000000000001" customHeight="1">
      <c r="A8" s="215" t="s">
        <v>1511</v>
      </c>
      <c r="B8" s="216">
        <f>B9+B10</f>
        <v>360</v>
      </c>
      <c r="C8" s="216">
        <f>C9+C10</f>
        <v>794</v>
      </c>
      <c r="D8" s="217">
        <f>D9+D10</f>
        <v>662</v>
      </c>
      <c r="E8" s="218">
        <f t="shared" si="0"/>
        <v>83.4</v>
      </c>
    </row>
    <row r="9" spans="1:40" ht="20.100000000000001" customHeight="1">
      <c r="A9" s="219" t="s">
        <v>1512</v>
      </c>
      <c r="B9" s="220">
        <v>360</v>
      </c>
      <c r="C9" s="220">
        <v>794</v>
      </c>
      <c r="D9" s="220">
        <v>662</v>
      </c>
      <c r="E9" s="221">
        <f t="shared" si="0"/>
        <v>83.4</v>
      </c>
    </row>
    <row r="10" spans="1:40" ht="20.100000000000001" customHeight="1">
      <c r="A10" s="219" t="s">
        <v>1513</v>
      </c>
      <c r="B10" s="222"/>
      <c r="C10" s="220"/>
      <c r="D10" s="220"/>
      <c r="E10" s="221"/>
    </row>
    <row r="11" spans="1:40" ht="20.100000000000001" customHeight="1">
      <c r="A11" s="223" t="s">
        <v>1514</v>
      </c>
      <c r="B11" s="222"/>
      <c r="C11" s="220"/>
      <c r="D11" s="220"/>
      <c r="E11" s="221"/>
    </row>
    <row r="12" spans="1:40" s="41" customFormat="1" ht="20.100000000000001" customHeight="1">
      <c r="A12" s="215" t="s">
        <v>1515</v>
      </c>
      <c r="B12" s="217">
        <f>SUM(B13,B28,B29,B30,B36:B41)</f>
        <v>115803</v>
      </c>
      <c r="C12" s="217">
        <f>SUM(C13,C28,C29,C30,C36:C41)</f>
        <v>117685</v>
      </c>
      <c r="D12" s="217">
        <f>SUM(D13,D28,D29,D30,D36:D41)</f>
        <v>110754</v>
      </c>
      <c r="E12" s="218">
        <f t="shared" si="0"/>
        <v>94.1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</row>
    <row r="13" spans="1:40" ht="20.100000000000001" customHeight="1">
      <c r="A13" s="219" t="s">
        <v>1516</v>
      </c>
      <c r="B13" s="224">
        <f>SUM(B14:B27)</f>
        <v>106269</v>
      </c>
      <c r="C13" s="224">
        <f>SUM(C14:C27)</f>
        <v>113578</v>
      </c>
      <c r="D13" s="224">
        <f>SUM(D14:D27)</f>
        <v>107375</v>
      </c>
      <c r="E13" s="221">
        <f t="shared" si="0"/>
        <v>94.5</v>
      </c>
    </row>
    <row r="14" spans="1:40" ht="20.100000000000001" customHeight="1">
      <c r="A14" s="225" t="s">
        <v>1517</v>
      </c>
      <c r="B14" s="220">
        <v>72011</v>
      </c>
      <c r="C14" s="220">
        <v>40334</v>
      </c>
      <c r="D14" s="220">
        <v>36035</v>
      </c>
      <c r="E14" s="221">
        <f t="shared" si="0"/>
        <v>89.3</v>
      </c>
    </row>
    <row r="15" spans="1:40" ht="20.100000000000001" customHeight="1">
      <c r="A15" s="225" t="s">
        <v>1518</v>
      </c>
      <c r="B15" s="220">
        <v>1351</v>
      </c>
      <c r="C15" s="220">
        <v>1351</v>
      </c>
      <c r="D15" s="220">
        <v>1351</v>
      </c>
      <c r="E15" s="221">
        <f t="shared" si="0"/>
        <v>100</v>
      </c>
    </row>
    <row r="16" spans="1:40" ht="20.100000000000001" customHeight="1">
      <c r="A16" s="225" t="s">
        <v>1519</v>
      </c>
      <c r="B16" s="220">
        <v>1200</v>
      </c>
      <c r="C16" s="220">
        <v>1208</v>
      </c>
      <c r="D16" s="220">
        <v>1208</v>
      </c>
      <c r="E16" s="221">
        <f t="shared" si="0"/>
        <v>100</v>
      </c>
    </row>
    <row r="17" spans="1:5" ht="20.100000000000001" customHeight="1">
      <c r="A17" s="225" t="s">
        <v>1520</v>
      </c>
      <c r="B17" s="220">
        <v>13235</v>
      </c>
      <c r="C17" s="220">
        <v>18007</v>
      </c>
      <c r="D17" s="220">
        <v>17602</v>
      </c>
      <c r="E17" s="221">
        <f t="shared" si="0"/>
        <v>97.8</v>
      </c>
    </row>
    <row r="18" spans="1:5" ht="20.100000000000001" customHeight="1">
      <c r="A18" s="225" t="s">
        <v>1521</v>
      </c>
      <c r="B18" s="220">
        <v>500</v>
      </c>
      <c r="C18" s="220"/>
      <c r="D18" s="220"/>
      <c r="E18" s="221"/>
    </row>
    <row r="19" spans="1:5" ht="20.100000000000001" customHeight="1">
      <c r="A19" s="225" t="s">
        <v>1522</v>
      </c>
      <c r="B19" s="220"/>
      <c r="C19" s="220"/>
      <c r="D19" s="220"/>
      <c r="E19" s="221"/>
    </row>
    <row r="20" spans="1:5" ht="20.100000000000001" customHeight="1">
      <c r="A20" s="225" t="s">
        <v>1523</v>
      </c>
      <c r="B20" s="220"/>
      <c r="C20" s="220"/>
      <c r="D20" s="220"/>
      <c r="E20" s="221"/>
    </row>
    <row r="21" spans="1:5" ht="20.100000000000001" customHeight="1">
      <c r="A21" s="225" t="s">
        <v>1524</v>
      </c>
      <c r="B21" s="220">
        <v>4550</v>
      </c>
      <c r="C21" s="220">
        <v>4755</v>
      </c>
      <c r="D21" s="220">
        <v>4755</v>
      </c>
      <c r="E21" s="221">
        <f t="shared" si="0"/>
        <v>100</v>
      </c>
    </row>
    <row r="22" spans="1:5" ht="20.100000000000001" customHeight="1">
      <c r="A22" s="225" t="s">
        <v>1525</v>
      </c>
      <c r="B22" s="220"/>
      <c r="C22" s="220"/>
      <c r="D22" s="220"/>
      <c r="E22" s="221"/>
    </row>
    <row r="23" spans="1:5" ht="20.100000000000001" customHeight="1">
      <c r="A23" s="225" t="s">
        <v>1526</v>
      </c>
      <c r="B23" s="220"/>
      <c r="C23" s="220"/>
      <c r="D23" s="220"/>
      <c r="E23" s="221"/>
    </row>
    <row r="24" spans="1:5" ht="20.100000000000001" customHeight="1">
      <c r="A24" s="225" t="s">
        <v>1527</v>
      </c>
      <c r="B24" s="220"/>
      <c r="C24" s="220">
        <v>2308</v>
      </c>
      <c r="D24" s="220">
        <v>2308</v>
      </c>
      <c r="E24" s="221"/>
    </row>
    <row r="25" spans="1:5" ht="20.100000000000001" customHeight="1">
      <c r="A25" s="225" t="s">
        <v>1528</v>
      </c>
      <c r="B25" s="220">
        <v>134</v>
      </c>
      <c r="C25" s="220">
        <v>134</v>
      </c>
      <c r="D25" s="220">
        <v>134</v>
      </c>
      <c r="E25" s="221">
        <f t="shared" si="0"/>
        <v>100</v>
      </c>
    </row>
    <row r="26" spans="1:5" ht="20.100000000000001" customHeight="1">
      <c r="A26" s="225" t="s">
        <v>1529</v>
      </c>
      <c r="B26" s="220"/>
      <c r="C26" s="220"/>
      <c r="D26" s="220"/>
      <c r="E26" s="221"/>
    </row>
    <row r="27" spans="1:5" ht="20.100000000000001" customHeight="1">
      <c r="A27" s="225" t="s">
        <v>1530</v>
      </c>
      <c r="B27" s="220">
        <v>13288</v>
      </c>
      <c r="C27" s="220">
        <v>45481</v>
      </c>
      <c r="D27" s="220">
        <v>43982</v>
      </c>
      <c r="E27" s="221">
        <f t="shared" si="0"/>
        <v>96.7</v>
      </c>
    </row>
    <row r="28" spans="1:5" ht="20.100000000000001" customHeight="1">
      <c r="A28" s="219" t="s">
        <v>1578</v>
      </c>
      <c r="B28" s="220">
        <v>7547</v>
      </c>
      <c r="C28" s="220">
        <v>2360</v>
      </c>
      <c r="D28" s="220">
        <v>2251</v>
      </c>
      <c r="E28" s="221">
        <f t="shared" si="0"/>
        <v>95.4</v>
      </c>
    </row>
    <row r="29" spans="1:5" ht="19.7" customHeight="1">
      <c r="A29" s="219" t="s">
        <v>1579</v>
      </c>
      <c r="B29" s="220">
        <v>234</v>
      </c>
      <c r="C29" s="220">
        <v>468</v>
      </c>
      <c r="D29" s="220">
        <v>149</v>
      </c>
      <c r="E29" s="221">
        <f t="shared" si="0"/>
        <v>31.8</v>
      </c>
    </row>
    <row r="30" spans="1:5" ht="19.7" customHeight="1">
      <c r="A30" s="219" t="s">
        <v>1580</v>
      </c>
      <c r="B30" s="224">
        <f>SUM(B31:B35)</f>
        <v>1102</v>
      </c>
      <c r="C30" s="224">
        <f>SUM(C31:C35)</f>
        <v>366</v>
      </c>
      <c r="D30" s="224">
        <f>SUM(D31:D35)</f>
        <v>328</v>
      </c>
      <c r="E30" s="221">
        <f t="shared" si="0"/>
        <v>89.6</v>
      </c>
    </row>
    <row r="31" spans="1:5" ht="19.7" customHeight="1">
      <c r="A31" s="225" t="s">
        <v>1534</v>
      </c>
      <c r="B31" s="220">
        <v>812</v>
      </c>
      <c r="C31" s="220">
        <v>58</v>
      </c>
      <c r="D31" s="220">
        <v>57</v>
      </c>
      <c r="E31" s="221">
        <f t="shared" si="0"/>
        <v>98.3</v>
      </c>
    </row>
    <row r="32" spans="1:5" ht="19.7" customHeight="1">
      <c r="A32" s="225" t="s">
        <v>1535</v>
      </c>
      <c r="B32" s="220">
        <v>200</v>
      </c>
      <c r="C32" s="220">
        <v>200</v>
      </c>
      <c r="D32" s="220">
        <v>200</v>
      </c>
      <c r="E32" s="221">
        <f t="shared" si="0"/>
        <v>100</v>
      </c>
    </row>
    <row r="33" spans="1:40" ht="19.7" customHeight="1">
      <c r="A33" s="225" t="s">
        <v>1536</v>
      </c>
      <c r="B33" s="220"/>
      <c r="C33" s="220"/>
      <c r="D33" s="220">
        <v>0</v>
      </c>
      <c r="E33" s="221"/>
    </row>
    <row r="34" spans="1:40" ht="19.7" customHeight="1">
      <c r="A34" s="225" t="s">
        <v>1537</v>
      </c>
      <c r="B34" s="220"/>
      <c r="C34" s="220"/>
      <c r="D34" s="220">
        <v>0</v>
      </c>
      <c r="E34" s="221"/>
    </row>
    <row r="35" spans="1:40" ht="19.7" customHeight="1">
      <c r="A35" s="225" t="s">
        <v>1538</v>
      </c>
      <c r="B35" s="220">
        <v>90</v>
      </c>
      <c r="C35" s="220">
        <v>108</v>
      </c>
      <c r="D35" s="220">
        <v>71</v>
      </c>
      <c r="E35" s="221">
        <f t="shared" si="0"/>
        <v>65.7</v>
      </c>
    </row>
    <row r="36" spans="1:40" ht="19.7" customHeight="1">
      <c r="A36" s="219" t="s">
        <v>1581</v>
      </c>
      <c r="B36" s="220">
        <v>651</v>
      </c>
      <c r="C36" s="220">
        <v>913</v>
      </c>
      <c r="D36" s="220">
        <v>651</v>
      </c>
      <c r="E36" s="221">
        <f t="shared" si="0"/>
        <v>71.3</v>
      </c>
    </row>
    <row r="37" spans="1:40" ht="19.7" customHeight="1">
      <c r="A37" s="219" t="s">
        <v>1582</v>
      </c>
      <c r="B37" s="220"/>
      <c r="C37" s="220"/>
      <c r="D37" s="220"/>
      <c r="E37" s="221"/>
    </row>
    <row r="38" spans="1:40" ht="19.7" customHeight="1">
      <c r="A38" s="219" t="s">
        <v>1583</v>
      </c>
      <c r="B38" s="220"/>
      <c r="C38" s="220"/>
      <c r="D38" s="220"/>
      <c r="E38" s="221"/>
    </row>
    <row r="39" spans="1:40" ht="19.7" customHeight="1">
      <c r="A39" s="219" t="s">
        <v>1584</v>
      </c>
      <c r="B39" s="220"/>
      <c r="C39" s="220"/>
      <c r="D39" s="220"/>
      <c r="E39" s="221"/>
    </row>
    <row r="40" spans="1:40" ht="19.7" customHeight="1">
      <c r="A40" s="219" t="s">
        <v>1585</v>
      </c>
      <c r="B40" s="220"/>
      <c r="C40" s="220"/>
      <c r="D40" s="220"/>
      <c r="E40" s="221"/>
    </row>
    <row r="41" spans="1:40" ht="19.7" customHeight="1">
      <c r="A41" s="219" t="s">
        <v>1586</v>
      </c>
      <c r="B41" s="220"/>
      <c r="C41" s="220"/>
      <c r="D41" s="220"/>
      <c r="E41" s="221"/>
    </row>
    <row r="42" spans="1:40" s="41" customFormat="1" ht="19.7" customHeight="1">
      <c r="A42" s="223" t="s">
        <v>1545</v>
      </c>
      <c r="B42" s="217">
        <f>SUM(B43:B44)</f>
        <v>488</v>
      </c>
      <c r="C42" s="217">
        <f>SUM(C43:C44)</f>
        <v>1081</v>
      </c>
      <c r="D42" s="217">
        <f>SUM(D43:D44)</f>
        <v>703</v>
      </c>
      <c r="E42" s="221">
        <f t="shared" si="0"/>
        <v>65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</row>
    <row r="43" spans="1:40" ht="19.7" customHeight="1">
      <c r="A43" s="226" t="s">
        <v>1546</v>
      </c>
      <c r="B43" s="220">
        <v>488</v>
      </c>
      <c r="C43" s="220">
        <v>1081</v>
      </c>
      <c r="D43" s="220">
        <v>703</v>
      </c>
      <c r="E43" s="221">
        <f t="shared" si="0"/>
        <v>65</v>
      </c>
    </row>
    <row r="44" spans="1:40" ht="19.7" customHeight="1">
      <c r="A44" s="226" t="s">
        <v>1547</v>
      </c>
      <c r="B44" s="220"/>
      <c r="C44" s="220"/>
      <c r="D44" s="220"/>
      <c r="E44" s="221"/>
    </row>
    <row r="45" spans="1:40" s="41" customFormat="1" ht="19.7" customHeight="1">
      <c r="A45" s="215" t="s">
        <v>1548</v>
      </c>
      <c r="B45" s="217"/>
      <c r="C45" s="217"/>
      <c r="D45" s="217"/>
      <c r="E45" s="218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</row>
    <row r="46" spans="1:40" ht="19.7" customHeight="1">
      <c r="A46" s="227" t="s">
        <v>1549</v>
      </c>
      <c r="B46" s="220"/>
      <c r="C46" s="220"/>
      <c r="D46" s="220"/>
      <c r="E46" s="221"/>
    </row>
    <row r="47" spans="1:40" ht="19.7" customHeight="1">
      <c r="A47" s="227" t="s">
        <v>1550</v>
      </c>
      <c r="B47" s="220"/>
      <c r="C47" s="220"/>
      <c r="D47" s="220"/>
      <c r="E47" s="221"/>
    </row>
    <row r="48" spans="1:40" s="41" customFormat="1" ht="19.7" customHeight="1">
      <c r="A48" s="215" t="s">
        <v>1551</v>
      </c>
      <c r="B48" s="217">
        <f>B49+B50</f>
        <v>726</v>
      </c>
      <c r="C48" s="217">
        <f>C49+C50</f>
        <v>110191</v>
      </c>
      <c r="D48" s="217">
        <f>D49+D50</f>
        <v>108609</v>
      </c>
      <c r="E48" s="218">
        <f t="shared" si="0"/>
        <v>98.6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</row>
    <row r="49" spans="1:40" ht="19.7" customHeight="1">
      <c r="A49" s="225" t="s">
        <v>1552</v>
      </c>
      <c r="B49" s="220"/>
      <c r="C49" s="220">
        <v>104500</v>
      </c>
      <c r="D49" s="220">
        <v>104300</v>
      </c>
      <c r="E49" s="221">
        <f t="shared" si="0"/>
        <v>99.8</v>
      </c>
    </row>
    <row r="50" spans="1:40" ht="19.7" customHeight="1">
      <c r="A50" s="225" t="s">
        <v>1553</v>
      </c>
      <c r="B50" s="220">
        <v>726</v>
      </c>
      <c r="C50" s="220">
        <v>5691</v>
      </c>
      <c r="D50" s="220">
        <v>4309</v>
      </c>
      <c r="E50" s="221">
        <f t="shared" si="0"/>
        <v>75.7</v>
      </c>
    </row>
    <row r="51" spans="1:40" s="41" customFormat="1" ht="19.7" customHeight="1">
      <c r="A51" s="215" t="s">
        <v>1554</v>
      </c>
      <c r="B51" s="216">
        <v>15305</v>
      </c>
      <c r="C51" s="217">
        <v>15976</v>
      </c>
      <c r="D51" s="217">
        <v>15976</v>
      </c>
      <c r="E51" s="218">
        <f t="shared" si="0"/>
        <v>100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</row>
    <row r="52" spans="1:40" s="41" customFormat="1" ht="19.7" customHeight="1">
      <c r="A52" s="215" t="s">
        <v>1555</v>
      </c>
      <c r="B52" s="216">
        <v>85</v>
      </c>
      <c r="C52" s="216">
        <v>120</v>
      </c>
      <c r="D52" s="217">
        <v>120</v>
      </c>
      <c r="E52" s="218">
        <f t="shared" si="0"/>
        <v>100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</row>
    <row r="53" spans="1:40" s="41" customFormat="1" ht="19.7" customHeight="1">
      <c r="A53" s="182" t="s">
        <v>1556</v>
      </c>
      <c r="B53" s="217">
        <f>SUM(B5,B8,B11,B12,B42,B45,B48,B51,B52)</f>
        <v>132778</v>
      </c>
      <c r="C53" s="217">
        <f>SUM(C5,C8,C11,C12,C42,C45,C48,C51,C52)</f>
        <v>245909</v>
      </c>
      <c r="D53" s="217">
        <f>SUM(D5,D8,D11,D12,D42,D45,D48,D51,D52)</f>
        <v>236835</v>
      </c>
      <c r="E53" s="218">
        <f t="shared" si="0"/>
        <v>96.3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</row>
    <row r="54" spans="1:40" ht="19.7" customHeight="1"/>
    <row r="55" spans="1:40" ht="19.7" customHeight="1"/>
    <row r="56" spans="1:40" ht="19.7" customHeight="1">
      <c r="C56" s="473"/>
    </row>
    <row r="57" spans="1:40" ht="19.7" customHeight="1"/>
    <row r="58" spans="1:40" ht="19.7" customHeight="1"/>
    <row r="59" spans="1:40" ht="19.7" customHeight="1"/>
    <row r="60" spans="1:40" ht="19.7" customHeight="1"/>
    <row r="61" spans="1:40" ht="19.7" customHeight="1"/>
    <row r="62" spans="1:40" ht="19.7" customHeight="1"/>
    <row r="63" spans="1:40" ht="19.7" customHeight="1"/>
    <row r="64" spans="1:40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2">
    <mergeCell ref="A2:E2"/>
    <mergeCell ref="D3:E3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5" orientation="portrait" useFirstPageNumber="1" r:id="rId1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HK70"/>
  <sheetViews>
    <sheetView showZeros="0" workbookViewId="0">
      <selection activeCell="A2" sqref="A2:D2"/>
    </sheetView>
  </sheetViews>
  <sheetFormatPr defaultColWidth="26" defaultRowHeight="13.5"/>
  <cols>
    <col min="1" max="1" width="27.875" style="135" customWidth="1"/>
    <col min="2" max="2" width="13.5" style="134" customWidth="1"/>
    <col min="3" max="3" width="27.375" style="135" customWidth="1"/>
    <col min="4" max="4" width="13.75" style="134" customWidth="1"/>
    <col min="5" max="5" width="12.375" style="135" customWidth="1"/>
    <col min="6" max="39" width="9.25" style="135" customWidth="1"/>
    <col min="40" max="16384" width="26" style="135"/>
  </cols>
  <sheetData>
    <row r="1" spans="1:219" s="130" customFormat="1" ht="27" customHeight="1">
      <c r="A1" s="1" t="s">
        <v>1587</v>
      </c>
      <c r="B1" s="136"/>
      <c r="C1" s="137"/>
      <c r="D1" s="138"/>
    </row>
    <row r="2" spans="1:219" ht="37.9" customHeight="1">
      <c r="A2" s="508" t="s">
        <v>1588</v>
      </c>
      <c r="B2" s="509"/>
      <c r="C2" s="508"/>
      <c r="D2" s="509"/>
    </row>
    <row r="3" spans="1:219" s="131" customFormat="1" ht="19.899999999999999" customHeight="1">
      <c r="A3" s="139"/>
      <c r="B3" s="140"/>
      <c r="C3" s="141"/>
      <c r="D3" s="142" t="s">
        <v>1258</v>
      </c>
    </row>
    <row r="4" spans="1:219" ht="33.75" customHeight="1">
      <c r="A4" s="143" t="s">
        <v>1559</v>
      </c>
      <c r="B4" s="144" t="s">
        <v>121</v>
      </c>
      <c r="C4" s="143" t="s">
        <v>1560</v>
      </c>
      <c r="D4" s="144" t="s">
        <v>121</v>
      </c>
    </row>
    <row r="5" spans="1:219" ht="33.75" customHeight="1">
      <c r="A5" s="146" t="s">
        <v>1561</v>
      </c>
      <c r="B5" s="192">
        <f>'26'!D23</f>
        <v>160866</v>
      </c>
      <c r="C5" s="146" t="s">
        <v>1562</v>
      </c>
      <c r="D5" s="192">
        <f>'27'!D53</f>
        <v>236835</v>
      </c>
    </row>
    <row r="6" spans="1:219" ht="33.75" customHeight="1">
      <c r="A6" s="146" t="s">
        <v>186</v>
      </c>
      <c r="B6" s="192">
        <f>SUM(B7:B10)</f>
        <v>165636</v>
      </c>
      <c r="C6" s="146" t="s">
        <v>187</v>
      </c>
      <c r="D6" s="192">
        <f>SUM(D7:D8)</f>
        <v>21527</v>
      </c>
    </row>
    <row r="7" spans="1:219" customFormat="1" ht="33.75" customHeight="1">
      <c r="A7" s="148" t="s">
        <v>188</v>
      </c>
      <c r="B7" s="193">
        <v>8936</v>
      </c>
      <c r="C7" s="148" t="s">
        <v>1249</v>
      </c>
      <c r="D7" s="212">
        <v>527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</row>
    <row r="8" spans="1:219" customFormat="1" ht="33.75" customHeight="1">
      <c r="A8" s="148" t="s">
        <v>1563</v>
      </c>
      <c r="B8" s="193">
        <v>10860</v>
      </c>
      <c r="C8" s="148" t="s">
        <v>195</v>
      </c>
      <c r="D8" s="194">
        <v>21000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</row>
    <row r="9" spans="1:219" customFormat="1" ht="33.75" customHeight="1">
      <c r="A9" s="148" t="s">
        <v>198</v>
      </c>
      <c r="B9" s="193"/>
      <c r="C9" s="146" t="s">
        <v>215</v>
      </c>
      <c r="D9" s="195">
        <f>SUM(D10)</f>
        <v>59066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</row>
    <row r="10" spans="1:219" s="132" customFormat="1" ht="33.75" customHeight="1">
      <c r="A10" s="148" t="s">
        <v>218</v>
      </c>
      <c r="B10" s="196">
        <f>B11</f>
        <v>145840</v>
      </c>
      <c r="C10" s="148" t="s">
        <v>1564</v>
      </c>
      <c r="D10" s="194">
        <v>59066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</row>
    <row r="11" spans="1:219" s="132" customFormat="1" ht="33.75" customHeight="1">
      <c r="A11" s="148" t="s">
        <v>1565</v>
      </c>
      <c r="B11" s="196">
        <f>SUM(B12:B13)</f>
        <v>145840</v>
      </c>
      <c r="C11" s="148"/>
      <c r="D11" s="196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</row>
    <row r="12" spans="1:219" s="132" customFormat="1" ht="33.75" customHeight="1">
      <c r="A12" s="148" t="s">
        <v>1566</v>
      </c>
      <c r="B12" s="197">
        <v>104500</v>
      </c>
      <c r="C12" s="198"/>
      <c r="D12" s="197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</row>
    <row r="13" spans="1:219" s="132" customFormat="1" ht="33.75" customHeight="1">
      <c r="A13" s="148" t="s">
        <v>1567</v>
      </c>
      <c r="B13" s="196">
        <v>41340</v>
      </c>
      <c r="C13" s="148"/>
      <c r="D13" s="197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</row>
    <row r="14" spans="1:219" s="132" customFormat="1" ht="33.75" customHeight="1">
      <c r="A14" s="158"/>
      <c r="B14" s="199"/>
      <c r="C14" s="200"/>
      <c r="D14" s="197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</row>
    <row r="15" spans="1:219" s="132" customFormat="1" ht="33.75" customHeight="1">
      <c r="A15" s="162" t="s">
        <v>225</v>
      </c>
      <c r="B15" s="201">
        <f>B5+B6</f>
        <v>326502</v>
      </c>
      <c r="C15" s="202" t="s">
        <v>226</v>
      </c>
      <c r="D15" s="203">
        <f>D5+D6+D9</f>
        <v>317428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</row>
    <row r="16" spans="1:219" s="132" customFormat="1" ht="33.75" customHeight="1">
      <c r="A16" s="158"/>
      <c r="B16" s="199"/>
      <c r="C16" s="204" t="s">
        <v>227</v>
      </c>
      <c r="D16" s="205">
        <f>B15-D15</f>
        <v>9074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</row>
    <row r="17" spans="1:219" ht="20.100000000000001" customHeight="1"/>
    <row r="18" spans="1:219" ht="20.100000000000001" customHeight="1"/>
    <row r="19" spans="1:219" ht="20.100000000000001" customHeight="1"/>
    <row r="20" spans="1:219" s="134" customFormat="1" ht="20.100000000000001" customHeight="1">
      <c r="A20" s="135"/>
      <c r="C20" s="14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</row>
    <row r="21" spans="1:219" ht="20.100000000000001" customHeight="1"/>
    <row r="22" spans="1:219" ht="20.100000000000001" customHeight="1"/>
    <row r="23" spans="1:219" ht="20.100000000000001" customHeight="1"/>
    <row r="24" spans="1:219" ht="20.100000000000001" customHeight="1"/>
    <row r="25" spans="1:219" ht="20.100000000000001" customHeight="1"/>
    <row r="26" spans="1:219" ht="20.100000000000001" customHeight="1"/>
    <row r="27" spans="1:219" ht="20.100000000000001" customHeight="1"/>
    <row r="28" spans="1:219" ht="20.100000000000001" customHeight="1"/>
    <row r="29" spans="1:219" ht="19.7" customHeight="1"/>
    <row r="30" spans="1:219" ht="19.7" customHeight="1"/>
    <row r="31" spans="1:219" ht="19.7" customHeight="1"/>
    <row r="32" spans="1:219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6"/>
  <sheetViews>
    <sheetView showZeros="0" topLeftCell="B10" workbookViewId="0">
      <selection activeCell="B1" sqref="B1"/>
    </sheetView>
  </sheetViews>
  <sheetFormatPr defaultColWidth="8.75" defaultRowHeight="14.25"/>
  <cols>
    <col min="1" max="1" width="9.75" hidden="1" customWidth="1"/>
    <col min="2" max="2" width="31.375" style="331" customWidth="1"/>
    <col min="3" max="5" width="9.125" style="383" customWidth="1"/>
    <col min="6" max="7" width="9.125" customWidth="1"/>
  </cols>
  <sheetData>
    <row r="1" spans="1:7" ht="27" customHeight="1">
      <c r="A1" s="334"/>
      <c r="B1" s="335" t="s">
        <v>151</v>
      </c>
      <c r="C1" s="384"/>
      <c r="D1" s="384"/>
      <c r="E1" s="385"/>
    </row>
    <row r="2" spans="1:7" ht="29.25" customHeight="1">
      <c r="A2" s="338"/>
      <c r="B2" s="485" t="s">
        <v>152</v>
      </c>
      <c r="C2" s="485"/>
      <c r="D2" s="485"/>
      <c r="E2" s="485"/>
      <c r="F2" s="485"/>
      <c r="G2" s="485"/>
    </row>
    <row r="3" spans="1:7" ht="19.899999999999999" customHeight="1">
      <c r="B3" s="339"/>
      <c r="C3" s="255"/>
      <c r="D3" s="387"/>
      <c r="G3" s="386" t="s">
        <v>117</v>
      </c>
    </row>
    <row r="4" spans="1:7" ht="36.75" customHeight="1">
      <c r="A4" s="388"/>
      <c r="B4" s="342" t="s">
        <v>118</v>
      </c>
      <c r="C4" s="389" t="s">
        <v>119</v>
      </c>
      <c r="D4" s="471" t="s">
        <v>120</v>
      </c>
      <c r="E4" s="422" t="s">
        <v>121</v>
      </c>
      <c r="F4" s="422" t="s">
        <v>122</v>
      </c>
      <c r="G4" s="389" t="s">
        <v>123</v>
      </c>
    </row>
    <row r="5" spans="1:7" ht="20.100000000000001" customHeight="1">
      <c r="A5" s="345">
        <v>201</v>
      </c>
      <c r="B5" s="347" t="s">
        <v>153</v>
      </c>
      <c r="C5" s="390">
        <v>48294</v>
      </c>
      <c r="D5" s="220">
        <v>55185</v>
      </c>
      <c r="E5" s="220">
        <v>50848</v>
      </c>
      <c r="F5" s="221">
        <f>E5/D5*100</f>
        <v>92.1</v>
      </c>
      <c r="G5" s="221">
        <v>116.8</v>
      </c>
    </row>
    <row r="6" spans="1:7" ht="20.100000000000001" customHeight="1">
      <c r="A6" s="350">
        <v>202</v>
      </c>
      <c r="B6" s="347" t="s">
        <v>154</v>
      </c>
      <c r="C6" s="392"/>
      <c r="D6" s="220"/>
      <c r="E6" s="220"/>
      <c r="F6" s="221"/>
      <c r="G6" s="221"/>
    </row>
    <row r="7" spans="1:7" s="41" customFormat="1" ht="20.100000000000001" customHeight="1">
      <c r="A7" s="350">
        <v>203</v>
      </c>
      <c r="B7" s="347" t="s">
        <v>155</v>
      </c>
      <c r="C7" s="224">
        <v>131</v>
      </c>
      <c r="D7" s="220">
        <v>131</v>
      </c>
      <c r="E7" s="220">
        <v>126</v>
      </c>
      <c r="F7" s="221">
        <f t="shared" ref="F7:F31" si="0">E7/D7*100</f>
        <v>96.2</v>
      </c>
      <c r="G7" s="221">
        <v>128.9</v>
      </c>
    </row>
    <row r="8" spans="1:7" ht="20.100000000000001" customHeight="1">
      <c r="A8" s="350">
        <v>204</v>
      </c>
      <c r="B8" s="347" t="s">
        <v>156</v>
      </c>
      <c r="C8" s="224">
        <v>12604</v>
      </c>
      <c r="D8" s="220">
        <v>15474</v>
      </c>
      <c r="E8" s="220">
        <v>14345</v>
      </c>
      <c r="F8" s="221">
        <f t="shared" si="0"/>
        <v>92.7</v>
      </c>
      <c r="G8" s="221">
        <v>113.6</v>
      </c>
    </row>
    <row r="9" spans="1:7" ht="20.100000000000001" customHeight="1">
      <c r="A9" s="350">
        <v>205</v>
      </c>
      <c r="B9" s="347" t="s">
        <v>157</v>
      </c>
      <c r="C9" s="224">
        <v>93462</v>
      </c>
      <c r="D9" s="220">
        <v>107949</v>
      </c>
      <c r="E9" s="220">
        <v>98041</v>
      </c>
      <c r="F9" s="221">
        <f t="shared" si="0"/>
        <v>90.8</v>
      </c>
      <c r="G9" s="221">
        <v>100.9</v>
      </c>
    </row>
    <row r="10" spans="1:7" ht="20.100000000000001" customHeight="1">
      <c r="A10" s="350">
        <v>206</v>
      </c>
      <c r="B10" s="347" t="s">
        <v>158</v>
      </c>
      <c r="C10" s="392">
        <v>629</v>
      </c>
      <c r="D10" s="220">
        <v>1023</v>
      </c>
      <c r="E10" s="220">
        <v>655</v>
      </c>
      <c r="F10" s="221">
        <f t="shared" si="0"/>
        <v>64</v>
      </c>
      <c r="G10" s="221">
        <v>441.9</v>
      </c>
    </row>
    <row r="11" spans="1:7" ht="20.100000000000001" customHeight="1">
      <c r="A11" s="350">
        <v>207</v>
      </c>
      <c r="B11" s="347" t="s">
        <v>159</v>
      </c>
      <c r="C11" s="390">
        <v>3702</v>
      </c>
      <c r="D11" s="220">
        <v>6530</v>
      </c>
      <c r="E11" s="220">
        <v>5235</v>
      </c>
      <c r="F11" s="221">
        <f t="shared" si="0"/>
        <v>80.2</v>
      </c>
      <c r="G11" s="221">
        <v>120.8</v>
      </c>
    </row>
    <row r="12" spans="1:7" ht="20.100000000000001" customHeight="1">
      <c r="A12" s="350">
        <v>208</v>
      </c>
      <c r="B12" s="347" t="s">
        <v>160</v>
      </c>
      <c r="C12" s="224">
        <v>61644</v>
      </c>
      <c r="D12" s="220">
        <v>74834</v>
      </c>
      <c r="E12" s="220">
        <v>66882</v>
      </c>
      <c r="F12" s="221">
        <f t="shared" si="0"/>
        <v>89.4</v>
      </c>
      <c r="G12" s="221">
        <v>103.9</v>
      </c>
    </row>
    <row r="13" spans="1:7" ht="20.100000000000001" customHeight="1">
      <c r="A13" s="350">
        <v>210</v>
      </c>
      <c r="B13" s="347" t="s">
        <v>161</v>
      </c>
      <c r="C13" s="390">
        <v>29757</v>
      </c>
      <c r="D13" s="220">
        <v>49912</v>
      </c>
      <c r="E13" s="220">
        <v>45279</v>
      </c>
      <c r="F13" s="221">
        <f t="shared" si="0"/>
        <v>90.7</v>
      </c>
      <c r="G13" s="221">
        <v>138.30000000000001</v>
      </c>
    </row>
    <row r="14" spans="1:7" ht="20.100000000000001" customHeight="1">
      <c r="A14" s="357">
        <v>211</v>
      </c>
      <c r="B14" s="347" t="s">
        <v>162</v>
      </c>
      <c r="C14" s="390">
        <v>5672</v>
      </c>
      <c r="D14" s="220">
        <v>13954</v>
      </c>
      <c r="E14" s="220">
        <v>12582</v>
      </c>
      <c r="F14" s="221">
        <f t="shared" si="0"/>
        <v>90.2</v>
      </c>
      <c r="G14" s="221">
        <v>224.1</v>
      </c>
    </row>
    <row r="15" spans="1:7" ht="20.100000000000001" customHeight="1">
      <c r="A15" s="357">
        <v>212</v>
      </c>
      <c r="B15" s="347" t="s">
        <v>163</v>
      </c>
      <c r="C15" s="390">
        <v>8600</v>
      </c>
      <c r="D15" s="220">
        <v>11802</v>
      </c>
      <c r="E15" s="220">
        <v>9957</v>
      </c>
      <c r="F15" s="221">
        <f t="shared" si="0"/>
        <v>84.4</v>
      </c>
      <c r="G15" s="221">
        <v>152.9</v>
      </c>
    </row>
    <row r="16" spans="1:7" ht="20.100000000000001" customHeight="1">
      <c r="A16" s="357">
        <v>213</v>
      </c>
      <c r="B16" s="347" t="s">
        <v>164</v>
      </c>
      <c r="C16" s="390">
        <v>85923</v>
      </c>
      <c r="D16" s="220">
        <v>134490</v>
      </c>
      <c r="E16" s="220">
        <v>119827</v>
      </c>
      <c r="F16" s="221">
        <f t="shared" si="0"/>
        <v>89.1</v>
      </c>
      <c r="G16" s="221">
        <v>116.3</v>
      </c>
    </row>
    <row r="17" spans="1:7" ht="20.100000000000001" customHeight="1">
      <c r="A17" s="357">
        <v>214</v>
      </c>
      <c r="B17" s="347" t="s">
        <v>165</v>
      </c>
      <c r="C17" s="390">
        <v>9141</v>
      </c>
      <c r="D17" s="220">
        <v>27486</v>
      </c>
      <c r="E17" s="220">
        <v>24172</v>
      </c>
      <c r="F17" s="221">
        <f t="shared" si="0"/>
        <v>87.9</v>
      </c>
      <c r="G17" s="221">
        <v>66.8</v>
      </c>
    </row>
    <row r="18" spans="1:7" ht="20.100000000000001" customHeight="1">
      <c r="A18" s="357">
        <v>215</v>
      </c>
      <c r="B18" s="347" t="s">
        <v>166</v>
      </c>
      <c r="C18" s="224">
        <v>979</v>
      </c>
      <c r="D18" s="220">
        <v>1029</v>
      </c>
      <c r="E18" s="220">
        <v>939</v>
      </c>
      <c r="F18" s="221">
        <f t="shared" si="0"/>
        <v>91.3</v>
      </c>
      <c r="G18" s="221">
        <v>391.3</v>
      </c>
    </row>
    <row r="19" spans="1:7" ht="20.100000000000001" customHeight="1">
      <c r="A19" s="357">
        <v>216</v>
      </c>
      <c r="B19" s="347" t="s">
        <v>167</v>
      </c>
      <c r="C19" s="224">
        <v>918</v>
      </c>
      <c r="D19" s="220">
        <v>1430</v>
      </c>
      <c r="E19" s="220">
        <v>737</v>
      </c>
      <c r="F19" s="221">
        <f t="shared" si="0"/>
        <v>51.5</v>
      </c>
      <c r="G19" s="221">
        <v>316.3</v>
      </c>
    </row>
    <row r="20" spans="1:7" ht="20.100000000000001" customHeight="1">
      <c r="A20" s="357">
        <v>217</v>
      </c>
      <c r="B20" s="347" t="s">
        <v>168</v>
      </c>
      <c r="C20" s="224">
        <v>381</v>
      </c>
      <c r="D20" s="220">
        <v>495</v>
      </c>
      <c r="E20" s="220">
        <v>389</v>
      </c>
      <c r="F20" s="221">
        <f t="shared" si="0"/>
        <v>78.599999999999994</v>
      </c>
      <c r="G20" s="221">
        <v>347.3</v>
      </c>
    </row>
    <row r="21" spans="1:7" ht="20.100000000000001" customHeight="1">
      <c r="A21" s="357">
        <v>219</v>
      </c>
      <c r="B21" s="347" t="s">
        <v>169</v>
      </c>
      <c r="C21" s="224"/>
      <c r="D21" s="220"/>
      <c r="E21" s="220"/>
      <c r="F21" s="221"/>
      <c r="G21" s="221"/>
    </row>
    <row r="22" spans="1:7" ht="20.100000000000001" customHeight="1">
      <c r="A22" s="357">
        <v>220</v>
      </c>
      <c r="B22" s="347" t="s">
        <v>170</v>
      </c>
      <c r="C22" s="224">
        <v>1876</v>
      </c>
      <c r="D22" s="220">
        <v>2234</v>
      </c>
      <c r="E22" s="220">
        <v>2142</v>
      </c>
      <c r="F22" s="221">
        <f t="shared" si="0"/>
        <v>95.9</v>
      </c>
      <c r="G22" s="221">
        <v>48.9</v>
      </c>
    </row>
    <row r="23" spans="1:7" ht="20.100000000000001" customHeight="1">
      <c r="A23" s="357">
        <v>221</v>
      </c>
      <c r="B23" s="347" t="s">
        <v>171</v>
      </c>
      <c r="C23" s="390">
        <v>16439</v>
      </c>
      <c r="D23" s="220">
        <v>39861</v>
      </c>
      <c r="E23" s="220">
        <v>36705</v>
      </c>
      <c r="F23" s="221">
        <f t="shared" si="0"/>
        <v>92.1</v>
      </c>
      <c r="G23" s="221">
        <v>113.9</v>
      </c>
    </row>
    <row r="24" spans="1:7" ht="20.100000000000001" customHeight="1">
      <c r="A24" s="357">
        <v>222</v>
      </c>
      <c r="B24" s="347" t="s">
        <v>172</v>
      </c>
      <c r="C24" s="224">
        <v>3839</v>
      </c>
      <c r="D24" s="220">
        <v>5884</v>
      </c>
      <c r="E24" s="220">
        <v>2958</v>
      </c>
      <c r="F24" s="221">
        <f t="shared" si="0"/>
        <v>50.3</v>
      </c>
      <c r="G24" s="221">
        <v>121.7</v>
      </c>
    </row>
    <row r="25" spans="1:7" ht="20.100000000000001" customHeight="1">
      <c r="A25" s="357">
        <v>224</v>
      </c>
      <c r="B25" s="347" t="s">
        <v>173</v>
      </c>
      <c r="C25" s="224">
        <v>7179</v>
      </c>
      <c r="D25" s="220">
        <v>12950</v>
      </c>
      <c r="E25" s="220">
        <v>9203</v>
      </c>
      <c r="F25" s="221">
        <f t="shared" si="0"/>
        <v>71.099999999999994</v>
      </c>
      <c r="G25" s="221">
        <v>239.3</v>
      </c>
    </row>
    <row r="26" spans="1:7" s="20" customFormat="1" ht="20.100000000000001" customHeight="1">
      <c r="A26" s="357">
        <v>227</v>
      </c>
      <c r="B26" s="347" t="s">
        <v>174</v>
      </c>
      <c r="C26" s="390">
        <v>4500</v>
      </c>
      <c r="D26" s="220"/>
      <c r="E26" s="220"/>
      <c r="F26" s="221"/>
      <c r="G26" s="221"/>
    </row>
    <row r="27" spans="1:7" s="330" customFormat="1" ht="20.100000000000001" customHeight="1">
      <c r="A27" s="357">
        <v>229</v>
      </c>
      <c r="B27" s="347" t="s">
        <v>175</v>
      </c>
      <c r="C27" s="393"/>
      <c r="D27" s="220">
        <v>31</v>
      </c>
      <c r="E27" s="393"/>
      <c r="F27" s="221"/>
      <c r="G27" s="221"/>
    </row>
    <row r="28" spans="1:7" ht="20.100000000000001" customHeight="1">
      <c r="A28" s="357">
        <v>232</v>
      </c>
      <c r="B28" s="347" t="s">
        <v>176</v>
      </c>
      <c r="C28" s="390">
        <v>22096</v>
      </c>
      <c r="D28" s="220">
        <v>22370</v>
      </c>
      <c r="E28" s="220">
        <v>22370</v>
      </c>
      <c r="F28" s="221">
        <f t="shared" si="0"/>
        <v>100</v>
      </c>
      <c r="G28" s="221">
        <v>95.7</v>
      </c>
    </row>
    <row r="29" spans="1:7" ht="19.7" customHeight="1">
      <c r="A29" s="357">
        <v>233</v>
      </c>
      <c r="B29" s="347" t="s">
        <v>177</v>
      </c>
      <c r="C29" s="224">
        <v>90</v>
      </c>
      <c r="D29" s="220">
        <v>121</v>
      </c>
      <c r="E29" s="220">
        <v>121</v>
      </c>
      <c r="F29" s="221">
        <f t="shared" si="0"/>
        <v>100</v>
      </c>
      <c r="G29" s="221">
        <v>168.1</v>
      </c>
    </row>
    <row r="30" spans="1:7" ht="19.7" customHeight="1">
      <c r="A30" s="357"/>
      <c r="B30" s="347"/>
      <c r="C30" s="224"/>
      <c r="D30" s="220"/>
      <c r="E30" s="220"/>
      <c r="F30" s="221"/>
      <c r="G30" s="221"/>
    </row>
    <row r="31" spans="1:7" ht="19.7" customHeight="1">
      <c r="A31" s="394"/>
      <c r="B31" s="342" t="s">
        <v>178</v>
      </c>
      <c r="C31" s="217">
        <f>SUM(C5:C29)</f>
        <v>417856</v>
      </c>
      <c r="D31" s="217">
        <f>SUM(D5:D29)</f>
        <v>585175</v>
      </c>
      <c r="E31" s="217">
        <f>SUM(E5:E29)</f>
        <v>523513</v>
      </c>
      <c r="F31" s="218">
        <f t="shared" si="0"/>
        <v>89.5</v>
      </c>
      <c r="G31" s="218">
        <v>110.6</v>
      </c>
    </row>
    <row r="32" spans="1:7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</sheetData>
  <mergeCells count="1">
    <mergeCell ref="B2:G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 r:id="rId1"/>
  <headerFooter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Q70"/>
  <sheetViews>
    <sheetView workbookViewId="0">
      <selection activeCell="A3" sqref="A3"/>
    </sheetView>
  </sheetViews>
  <sheetFormatPr defaultColWidth="9" defaultRowHeight="14.25"/>
  <cols>
    <col min="1" max="1" width="52.625" style="124" customWidth="1"/>
    <col min="2" max="2" width="22.375" style="124" customWidth="1"/>
    <col min="3" max="251" width="9" style="124"/>
  </cols>
  <sheetData>
    <row r="1" spans="1:6" s="124" customFormat="1" ht="27" customHeight="1">
      <c r="A1" s="1" t="s">
        <v>1589</v>
      </c>
    </row>
    <row r="2" spans="1:6" s="124" customFormat="1" ht="36" customHeight="1">
      <c r="A2" s="491" t="s">
        <v>1590</v>
      </c>
      <c r="B2" s="491"/>
    </row>
    <row r="3" spans="1:6" s="124" customFormat="1" ht="27" customHeight="1">
      <c r="B3" s="211" t="s">
        <v>1258</v>
      </c>
    </row>
    <row r="4" spans="1:6" s="124" customFormat="1" ht="27" customHeight="1">
      <c r="A4" s="125" t="s">
        <v>118</v>
      </c>
      <c r="B4" s="126" t="s">
        <v>121</v>
      </c>
      <c r="D4" s="127"/>
    </row>
    <row r="5" spans="1:6" s="124" customFormat="1" ht="27" customHeight="1">
      <c r="A5" s="128" t="s">
        <v>1591</v>
      </c>
      <c r="B5" s="196"/>
    </row>
    <row r="6" spans="1:6" s="124" customFormat="1" ht="27" customHeight="1">
      <c r="A6" s="128" t="s">
        <v>1592</v>
      </c>
      <c r="B6" s="196">
        <v>51</v>
      </c>
    </row>
    <row r="7" spans="1:6" s="124" customFormat="1" ht="27" customHeight="1">
      <c r="A7" s="128" t="s">
        <v>1593</v>
      </c>
      <c r="B7" s="196">
        <v>584</v>
      </c>
      <c r="F7" s="127"/>
    </row>
    <row r="8" spans="1:6" s="124" customFormat="1" ht="27" customHeight="1">
      <c r="A8" s="128" t="s">
        <v>1594</v>
      </c>
      <c r="B8" s="196"/>
    </row>
    <row r="9" spans="1:6" s="124" customFormat="1" ht="27" customHeight="1">
      <c r="A9" s="128" t="s">
        <v>1595</v>
      </c>
      <c r="B9" s="196">
        <v>2521</v>
      </c>
    </row>
    <row r="10" spans="1:6" s="124" customFormat="1" ht="27" customHeight="1">
      <c r="A10" s="128" t="s">
        <v>1596</v>
      </c>
      <c r="B10" s="196">
        <v>4593</v>
      </c>
    </row>
    <row r="11" spans="1:6" s="124" customFormat="1" ht="27" customHeight="1">
      <c r="A11" s="128" t="s">
        <v>1597</v>
      </c>
      <c r="B11" s="196"/>
    </row>
    <row r="12" spans="1:6" s="124" customFormat="1" ht="27" customHeight="1">
      <c r="A12" s="128" t="s">
        <v>1598</v>
      </c>
      <c r="B12" s="196"/>
    </row>
    <row r="13" spans="1:6" s="124" customFormat="1" ht="27" customHeight="1">
      <c r="A13" s="128" t="s">
        <v>1599</v>
      </c>
      <c r="B13" s="196">
        <v>1187</v>
      </c>
    </row>
    <row r="14" spans="1:6" s="124" customFormat="1" ht="27" customHeight="1">
      <c r="A14" s="128"/>
      <c r="B14" s="196"/>
    </row>
    <row r="15" spans="1:6" s="124" customFormat="1" ht="27" customHeight="1">
      <c r="A15" s="125" t="s">
        <v>1321</v>
      </c>
      <c r="B15" s="205">
        <f>SUM(B5:B13)</f>
        <v>8936</v>
      </c>
      <c r="C15" s="127"/>
    </row>
    <row r="16" spans="1:6" ht="20.100000000000001" customHeight="1"/>
    <row r="17" spans="2:3" ht="20.100000000000001" customHeight="1"/>
    <row r="18" spans="2:3" ht="20.100000000000001" customHeight="1"/>
    <row r="19" spans="2:3" ht="20.100000000000001" customHeight="1"/>
    <row r="20" spans="2:3" ht="20.100000000000001" customHeight="1"/>
    <row r="21" spans="2:3" ht="20.100000000000001" customHeight="1"/>
    <row r="22" spans="2:3" ht="20.100000000000001" customHeight="1"/>
    <row r="23" spans="2:3" ht="20.100000000000001" customHeight="1">
      <c r="B23" s="127"/>
      <c r="C23" s="127"/>
    </row>
    <row r="24" spans="2:3" ht="20.100000000000001" customHeight="1"/>
    <row r="25" spans="2:3" ht="20.100000000000001" customHeight="1"/>
    <row r="26" spans="2:3" ht="20.100000000000001" customHeight="1"/>
    <row r="27" spans="2:3" ht="20.100000000000001" customHeight="1"/>
    <row r="28" spans="2:3" ht="20.100000000000001" customHeight="1"/>
    <row r="29" spans="2:3" ht="19.7" customHeight="1"/>
    <row r="30" spans="2:3" ht="19.7" customHeight="1"/>
    <row r="31" spans="2:3" ht="19.7" customHeight="1"/>
    <row r="32" spans="2:3" ht="19.7" customHeight="1">
      <c r="B32" s="127"/>
      <c r="C32" s="127"/>
    </row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70"/>
  <sheetViews>
    <sheetView workbookViewId="0">
      <selection activeCell="B15" sqref="B15"/>
    </sheetView>
  </sheetViews>
  <sheetFormatPr defaultColWidth="9" defaultRowHeight="14.25"/>
  <cols>
    <col min="1" max="1" width="48.75" style="124" customWidth="1"/>
    <col min="2" max="2" width="26.625" style="127" customWidth="1"/>
    <col min="3" max="16384" width="9" style="124"/>
  </cols>
  <sheetData>
    <row r="1" spans="1:2" ht="27" customHeight="1">
      <c r="A1" s="1" t="s">
        <v>1600</v>
      </c>
    </row>
    <row r="2" spans="1:2" ht="36.75" customHeight="1">
      <c r="A2" s="512" t="s">
        <v>1601</v>
      </c>
      <c r="B2" s="492"/>
    </row>
    <row r="3" spans="1:2" ht="27" customHeight="1">
      <c r="B3" s="208" t="s">
        <v>1258</v>
      </c>
    </row>
    <row r="4" spans="1:2" ht="27" customHeight="1">
      <c r="A4" s="125" t="s">
        <v>118</v>
      </c>
      <c r="B4" s="125" t="s">
        <v>121</v>
      </c>
    </row>
    <row r="5" spans="1:2" ht="27" customHeight="1">
      <c r="A5" s="128" t="s">
        <v>1591</v>
      </c>
      <c r="B5" s="209"/>
    </row>
    <row r="6" spans="1:2" ht="27" customHeight="1">
      <c r="A6" s="210" t="s">
        <v>1592</v>
      </c>
      <c r="B6" s="209"/>
    </row>
    <row r="7" spans="1:2" ht="27" customHeight="1">
      <c r="A7" s="210" t="s">
        <v>1593</v>
      </c>
      <c r="B7" s="209"/>
    </row>
    <row r="8" spans="1:2" ht="27" customHeight="1">
      <c r="A8" s="210" t="s">
        <v>1594</v>
      </c>
      <c r="B8" s="209"/>
    </row>
    <row r="9" spans="1:2" ht="27" customHeight="1">
      <c r="A9" s="210" t="s">
        <v>1595</v>
      </c>
      <c r="B9" s="209">
        <v>168</v>
      </c>
    </row>
    <row r="10" spans="1:2" ht="27" customHeight="1">
      <c r="A10" s="210" t="s">
        <v>1596</v>
      </c>
      <c r="B10" s="209">
        <v>342</v>
      </c>
    </row>
    <row r="11" spans="1:2" ht="27" customHeight="1">
      <c r="A11" s="210" t="s">
        <v>1597</v>
      </c>
      <c r="B11" s="209"/>
    </row>
    <row r="12" spans="1:2" ht="27" customHeight="1">
      <c r="A12" s="210" t="s">
        <v>1598</v>
      </c>
      <c r="B12" s="209"/>
    </row>
    <row r="13" spans="1:2" ht="27" customHeight="1">
      <c r="A13" s="210" t="s">
        <v>1599</v>
      </c>
      <c r="B13" s="209">
        <v>17</v>
      </c>
    </row>
    <row r="14" spans="1:2" ht="27" customHeight="1">
      <c r="A14" s="128"/>
      <c r="B14" s="209"/>
    </row>
    <row r="15" spans="1:2" ht="27" customHeight="1">
      <c r="A15" s="125" t="s">
        <v>1321</v>
      </c>
      <c r="B15" s="167">
        <f>SUM(B5:B14)</f>
        <v>527</v>
      </c>
    </row>
    <row r="16" spans="1: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19.7" customHeight="1"/>
    <row r="30" ht="19.7" customHeight="1"/>
    <row r="31" ht="19.7" customHeight="1"/>
    <row r="32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9"/>
  </sheetPr>
  <dimension ref="A1:EM93"/>
  <sheetViews>
    <sheetView showZeros="0" workbookViewId="0">
      <selection activeCell="A8" sqref="A8"/>
    </sheetView>
  </sheetViews>
  <sheetFormatPr defaultColWidth="9" defaultRowHeight="14.25"/>
  <cols>
    <col min="1" max="1" width="48.375" style="169" customWidth="1"/>
    <col min="2" max="2" width="26.625" style="170" customWidth="1"/>
    <col min="3" max="143" width="9" style="169"/>
  </cols>
  <sheetData>
    <row r="1" spans="1:2" ht="27" customHeight="1">
      <c r="A1" s="171" t="s">
        <v>1602</v>
      </c>
      <c r="B1" s="172"/>
    </row>
    <row r="2" spans="1:2" ht="33" customHeight="1">
      <c r="A2" s="504" t="s">
        <v>1603</v>
      </c>
      <c r="B2" s="505"/>
    </row>
    <row r="3" spans="1:2" ht="23.25" customHeight="1">
      <c r="A3" s="173"/>
      <c r="B3" s="57" t="s">
        <v>1258</v>
      </c>
    </row>
    <row r="4" spans="1:2" ht="23.25" customHeight="1">
      <c r="A4" s="174" t="s">
        <v>118</v>
      </c>
      <c r="B4" s="175" t="s">
        <v>1440</v>
      </c>
    </row>
    <row r="5" spans="1:2" s="132" customFormat="1" ht="23.25" customHeight="1">
      <c r="A5" s="183" t="s">
        <v>1488</v>
      </c>
      <c r="B5" s="40"/>
    </row>
    <row r="6" spans="1:2" s="132" customFormat="1" ht="23.25" customHeight="1">
      <c r="A6" s="184" t="s">
        <v>1489</v>
      </c>
      <c r="B6" s="40"/>
    </row>
    <row r="7" spans="1:2" s="132" customFormat="1" ht="23.25" customHeight="1">
      <c r="A7" s="183" t="s">
        <v>1490</v>
      </c>
      <c r="B7" s="40">
        <v>5150</v>
      </c>
    </row>
    <row r="8" spans="1:2" s="132" customFormat="1" ht="23.25" customHeight="1">
      <c r="A8" s="183" t="s">
        <v>1491</v>
      </c>
      <c r="B8" s="40">
        <v>150</v>
      </c>
    </row>
    <row r="9" spans="1:2" s="132" customFormat="1" ht="23.25" customHeight="1">
      <c r="A9" s="183" t="s">
        <v>1492</v>
      </c>
      <c r="B9" s="40">
        <f>SUM(B10:B14)</f>
        <v>120500</v>
      </c>
    </row>
    <row r="10" spans="1:2" s="132" customFormat="1" ht="23.25" customHeight="1">
      <c r="A10" s="185" t="s">
        <v>1570</v>
      </c>
      <c r="B10" s="35">
        <v>54700</v>
      </c>
    </row>
    <row r="11" spans="1:2" s="132" customFormat="1" ht="23.25" customHeight="1">
      <c r="A11" s="185" t="s">
        <v>1571</v>
      </c>
      <c r="B11" s="35">
        <v>800</v>
      </c>
    </row>
    <row r="12" spans="1:2" s="132" customFormat="1" ht="23.25" customHeight="1">
      <c r="A12" s="185" t="s">
        <v>1572</v>
      </c>
      <c r="B12" s="35">
        <v>45000</v>
      </c>
    </row>
    <row r="13" spans="1:2" s="132" customFormat="1" ht="23.25" customHeight="1">
      <c r="A13" s="185" t="s">
        <v>1573</v>
      </c>
      <c r="B13" s="35"/>
    </row>
    <row r="14" spans="1:2" s="132" customFormat="1" ht="23.25" customHeight="1">
      <c r="A14" s="185" t="s">
        <v>1574</v>
      </c>
      <c r="B14" s="35">
        <v>20000</v>
      </c>
    </row>
    <row r="15" spans="1:2" s="132" customFormat="1" ht="23.25" customHeight="1">
      <c r="A15" s="183" t="s">
        <v>1836</v>
      </c>
      <c r="B15" s="40"/>
    </row>
    <row r="16" spans="1:2" s="132" customFormat="1" ht="23.25" customHeight="1">
      <c r="A16" s="187" t="s">
        <v>1498</v>
      </c>
      <c r="B16" s="40"/>
    </row>
    <row r="17" spans="1:2" s="132" customFormat="1" ht="23.25" customHeight="1">
      <c r="A17" s="187" t="s">
        <v>1499</v>
      </c>
      <c r="B17" s="40"/>
    </row>
    <row r="18" spans="1:2" s="132" customFormat="1" ht="23.25" customHeight="1">
      <c r="A18" s="187" t="s">
        <v>1500</v>
      </c>
      <c r="B18" s="40">
        <v>900</v>
      </c>
    </row>
    <row r="19" spans="1:2" s="132" customFormat="1" ht="23.25" customHeight="1">
      <c r="A19" s="187" t="s">
        <v>1501</v>
      </c>
      <c r="B19" s="40"/>
    </row>
    <row r="20" spans="1:2" s="132" customFormat="1" ht="23.25" customHeight="1">
      <c r="A20" s="187" t="s">
        <v>1502</v>
      </c>
      <c r="B20" s="16">
        <v>800</v>
      </c>
    </row>
    <row r="21" spans="1:2" s="132" customFormat="1" ht="23.25" customHeight="1">
      <c r="A21" s="187" t="s">
        <v>1503</v>
      </c>
      <c r="B21" s="40"/>
    </row>
    <row r="22" spans="1:2" ht="23.25" customHeight="1">
      <c r="A22" s="187" t="s">
        <v>1504</v>
      </c>
      <c r="B22" s="40">
        <v>12500</v>
      </c>
    </row>
    <row r="23" spans="1:2" ht="23.25" customHeight="1">
      <c r="A23" s="188" t="s">
        <v>1505</v>
      </c>
      <c r="B23" s="40">
        <f>SUM(B5,B6,B7,B8,B9,B15,B16,B17,B18,B19,B20,B21,B22)</f>
        <v>140000</v>
      </c>
    </row>
    <row r="24" spans="1:2" ht="20.100000000000001" customHeight="1">
      <c r="A24" s="189"/>
      <c r="B24" s="190"/>
    </row>
    <row r="25" spans="1:2" ht="20.100000000000001" customHeight="1">
      <c r="A25" s="189"/>
    </row>
    <row r="26" spans="1:2" ht="20.100000000000001" customHeight="1">
      <c r="A26" s="189"/>
      <c r="B26" s="190"/>
    </row>
    <row r="27" spans="1:2" ht="20.100000000000001" customHeight="1">
      <c r="A27" s="189"/>
      <c r="B27" s="190"/>
    </row>
    <row r="28" spans="1:2" ht="20.100000000000001" customHeight="1">
      <c r="A28" s="189"/>
      <c r="B28" s="207"/>
    </row>
    <row r="29" spans="1:2" ht="19.7" customHeight="1">
      <c r="A29" s="189"/>
      <c r="B29" s="207"/>
    </row>
    <row r="30" spans="1:2" ht="19.7" customHeight="1"/>
    <row r="31" spans="1:2" ht="19.7" customHeight="1"/>
    <row r="32" spans="1:2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mergeCells count="1"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EH102"/>
  <sheetViews>
    <sheetView showZeros="0" workbookViewId="0"/>
  </sheetViews>
  <sheetFormatPr defaultColWidth="9" defaultRowHeight="14.25"/>
  <cols>
    <col min="1" max="1" width="54.125" style="169" customWidth="1"/>
    <col min="2" max="2" width="20.5" style="170" customWidth="1"/>
    <col min="3" max="138" width="9" style="169"/>
  </cols>
  <sheetData>
    <row r="1" spans="1:138" ht="27" customHeight="1">
      <c r="A1" s="171" t="s">
        <v>1604</v>
      </c>
      <c r="B1" s="172"/>
    </row>
    <row r="2" spans="1:138" ht="33.75" customHeight="1">
      <c r="A2" s="504" t="s">
        <v>1605</v>
      </c>
      <c r="B2" s="505"/>
    </row>
    <row r="3" spans="1:138" ht="19.899999999999999" customHeight="1">
      <c r="A3" s="173"/>
      <c r="B3" s="57" t="s">
        <v>1258</v>
      </c>
    </row>
    <row r="4" spans="1:138" ht="20.100000000000001" customHeight="1">
      <c r="A4" s="174" t="s">
        <v>118</v>
      </c>
      <c r="B4" s="175" t="s">
        <v>1440</v>
      </c>
    </row>
    <row r="5" spans="1:138" s="168" customFormat="1" ht="20.100000000000001" customHeight="1">
      <c r="A5" s="176" t="s">
        <v>1508</v>
      </c>
      <c r="B5" s="16">
        <f>B6+B7</f>
        <v>51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</row>
    <row r="6" spans="1:138" ht="20.100000000000001" customHeight="1">
      <c r="A6" s="177" t="s">
        <v>1854</v>
      </c>
      <c r="B6" s="18">
        <v>51</v>
      </c>
    </row>
    <row r="7" spans="1:138" ht="20.100000000000001" customHeight="1">
      <c r="A7" s="177" t="s">
        <v>1855</v>
      </c>
      <c r="B7" s="16"/>
    </row>
    <row r="8" spans="1:138" ht="20.100000000000001" customHeight="1">
      <c r="A8" s="178" t="s">
        <v>1838</v>
      </c>
      <c r="B8" s="16"/>
    </row>
    <row r="9" spans="1:138" s="41" customFormat="1" ht="20.100000000000001" customHeight="1">
      <c r="A9" s="176" t="s">
        <v>1839</v>
      </c>
      <c r="B9" s="16">
        <f>SUM(B10,B25,B26,B27,B33:B38)</f>
        <v>91733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</row>
    <row r="10" spans="1:138" ht="20.100000000000001" customHeight="1">
      <c r="A10" s="177" t="s">
        <v>1856</v>
      </c>
      <c r="B10" s="18">
        <f>SUM(B11:B24)</f>
        <v>84005</v>
      </c>
    </row>
    <row r="11" spans="1:138" ht="20.100000000000001" customHeight="1">
      <c r="A11" s="206" t="s">
        <v>1857</v>
      </c>
      <c r="B11" s="18">
        <f>49213-3150</f>
        <v>46063</v>
      </c>
    </row>
    <row r="12" spans="1:138" ht="20.100000000000001" customHeight="1">
      <c r="A12" s="206" t="s">
        <v>1859</v>
      </c>
      <c r="B12" s="18">
        <v>1480</v>
      </c>
    </row>
    <row r="13" spans="1:138" ht="20.100000000000001" customHeight="1">
      <c r="A13" s="206" t="s">
        <v>1858</v>
      </c>
      <c r="B13" s="18">
        <v>1500</v>
      </c>
    </row>
    <row r="14" spans="1:138" ht="20.100000000000001" customHeight="1">
      <c r="A14" s="206" t="s">
        <v>1860</v>
      </c>
      <c r="B14" s="18">
        <v>5405</v>
      </c>
    </row>
    <row r="15" spans="1:138" ht="20.100000000000001" customHeight="1">
      <c r="A15" s="206" t="s">
        <v>1861</v>
      </c>
      <c r="B15" s="18"/>
    </row>
    <row r="16" spans="1:138" ht="20.100000000000001" customHeight="1">
      <c r="A16" s="206" t="s">
        <v>1862</v>
      </c>
      <c r="B16" s="18">
        <v>100</v>
      </c>
    </row>
    <row r="17" spans="1:2" ht="20.100000000000001" customHeight="1">
      <c r="A17" s="206" t="s">
        <v>1863</v>
      </c>
      <c r="B17" s="18"/>
    </row>
    <row r="18" spans="1:2" ht="20.100000000000001" customHeight="1">
      <c r="A18" s="206" t="s">
        <v>1864</v>
      </c>
      <c r="B18" s="18">
        <v>95</v>
      </c>
    </row>
    <row r="19" spans="1:2" ht="20.100000000000001" customHeight="1">
      <c r="A19" s="206" t="s">
        <v>1865</v>
      </c>
      <c r="B19" s="18"/>
    </row>
    <row r="20" spans="1:2" ht="20.100000000000001" customHeight="1">
      <c r="A20" s="206" t="s">
        <v>1866</v>
      </c>
      <c r="B20" s="18"/>
    </row>
    <row r="21" spans="1:2" ht="20.100000000000001" customHeight="1">
      <c r="A21" s="206" t="s">
        <v>1867</v>
      </c>
      <c r="B21" s="18">
        <v>3250</v>
      </c>
    </row>
    <row r="22" spans="1:2" ht="20.100000000000001" customHeight="1">
      <c r="A22" s="206" t="s">
        <v>1868</v>
      </c>
      <c r="B22" s="18">
        <v>2400</v>
      </c>
    </row>
    <row r="23" spans="1:2" ht="20.100000000000001" customHeight="1">
      <c r="A23" s="206" t="s">
        <v>1869</v>
      </c>
      <c r="B23" s="18">
        <v>560</v>
      </c>
    </row>
    <row r="24" spans="1:2" ht="20.100000000000001" customHeight="1">
      <c r="A24" s="206" t="s">
        <v>1870</v>
      </c>
      <c r="B24" s="18">
        <v>23152</v>
      </c>
    </row>
    <row r="25" spans="1:2" ht="20.100000000000001" customHeight="1">
      <c r="A25" s="177" t="s">
        <v>1871</v>
      </c>
      <c r="B25" s="18">
        <v>5259</v>
      </c>
    </row>
    <row r="26" spans="1:2" ht="19.7" customHeight="1">
      <c r="A26" s="177" t="s">
        <v>1872</v>
      </c>
      <c r="B26" s="18">
        <v>469</v>
      </c>
    </row>
    <row r="27" spans="1:2" ht="19.7" customHeight="1">
      <c r="A27" s="177" t="s">
        <v>1873</v>
      </c>
      <c r="B27" s="18">
        <f>SUM(B28:B32)</f>
        <v>938</v>
      </c>
    </row>
    <row r="28" spans="1:2" ht="19.7" customHeight="1">
      <c r="A28" s="179" t="s">
        <v>1874</v>
      </c>
      <c r="B28" s="18">
        <v>501</v>
      </c>
    </row>
    <row r="29" spans="1:2" ht="19.7" customHeight="1">
      <c r="A29" s="179" t="s">
        <v>1875</v>
      </c>
      <c r="B29" s="18">
        <v>300</v>
      </c>
    </row>
    <row r="30" spans="1:2" ht="19.7" customHeight="1">
      <c r="A30" s="179" t="s">
        <v>1876</v>
      </c>
      <c r="B30" s="18"/>
    </row>
    <row r="31" spans="1:2" ht="19.7" customHeight="1">
      <c r="A31" s="179" t="s">
        <v>1877</v>
      </c>
      <c r="B31" s="18"/>
    </row>
    <row r="32" spans="1:2" ht="19.7" customHeight="1">
      <c r="A32" s="179" t="s">
        <v>1878</v>
      </c>
      <c r="B32" s="18">
        <v>137</v>
      </c>
    </row>
    <row r="33" spans="1:138" ht="19.7" customHeight="1">
      <c r="A33" s="474" t="s">
        <v>1849</v>
      </c>
      <c r="B33" s="18">
        <v>1062</v>
      </c>
    </row>
    <row r="34" spans="1:138" ht="19.7" customHeight="1">
      <c r="A34" s="474" t="s">
        <v>1879</v>
      </c>
      <c r="B34" s="18"/>
    </row>
    <row r="35" spans="1:138" ht="19.7" customHeight="1">
      <c r="A35" s="474" t="s">
        <v>1880</v>
      </c>
      <c r="B35" s="18"/>
    </row>
    <row r="36" spans="1:138" ht="19.7" customHeight="1">
      <c r="A36" s="474" t="s">
        <v>1881</v>
      </c>
      <c r="B36" s="18"/>
    </row>
    <row r="37" spans="1:138" ht="19.7" customHeight="1">
      <c r="A37" s="474" t="s">
        <v>1848</v>
      </c>
      <c r="B37" s="18"/>
    </row>
    <row r="38" spans="1:138" ht="19.7" customHeight="1">
      <c r="A38" s="474" t="s">
        <v>1884</v>
      </c>
      <c r="B38" s="18"/>
    </row>
    <row r="39" spans="1:138" s="41" customFormat="1" ht="19.7" customHeight="1">
      <c r="A39" s="178" t="s">
        <v>1840</v>
      </c>
      <c r="B39" s="16">
        <f>SUM(B40:B41)</f>
        <v>510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</row>
    <row r="40" spans="1:138" ht="19.7" customHeight="1">
      <c r="A40" s="475" t="s">
        <v>1850</v>
      </c>
      <c r="B40" s="18">
        <f>378+46</f>
        <v>424</v>
      </c>
    </row>
    <row r="41" spans="1:138" ht="19.7" customHeight="1">
      <c r="A41" s="475" t="s">
        <v>1851</v>
      </c>
      <c r="B41" s="18">
        <v>86</v>
      </c>
    </row>
    <row r="42" spans="1:138" s="41" customFormat="1" ht="19.7" customHeight="1">
      <c r="A42" s="176" t="s">
        <v>1841</v>
      </c>
      <c r="B42" s="16">
        <f>SUM(B43:B44)</f>
        <v>0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</row>
    <row r="43" spans="1:138" ht="19.7" customHeight="1">
      <c r="A43" s="181" t="s">
        <v>1852</v>
      </c>
      <c r="B43" s="16"/>
    </row>
    <row r="44" spans="1:138" ht="19.7" customHeight="1">
      <c r="A44" s="181" t="s">
        <v>1853</v>
      </c>
      <c r="B44" s="16"/>
    </row>
    <row r="45" spans="1:138" s="41" customFormat="1" ht="19.7" customHeight="1">
      <c r="A45" s="176" t="s">
        <v>1842</v>
      </c>
      <c r="B45" s="16">
        <f>B46+B47</f>
        <v>1618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</row>
    <row r="46" spans="1:138" ht="19.7" customHeight="1">
      <c r="A46" s="179" t="s">
        <v>1882</v>
      </c>
      <c r="B46" s="18">
        <v>200</v>
      </c>
    </row>
    <row r="47" spans="1:138" ht="19.7" customHeight="1">
      <c r="A47" s="179" t="s">
        <v>1883</v>
      </c>
      <c r="B47" s="18">
        <v>1418</v>
      </c>
    </row>
    <row r="48" spans="1:138" s="41" customFormat="1" ht="19.7" customHeight="1">
      <c r="A48" s="176" t="s">
        <v>1843</v>
      </c>
      <c r="B48" s="16">
        <v>18158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</row>
    <row r="49" spans="1:138" s="41" customFormat="1" ht="19.7" customHeight="1">
      <c r="A49" s="176" t="s">
        <v>1844</v>
      </c>
      <c r="B49" s="16">
        <v>120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</row>
    <row r="50" spans="1:138" s="41" customFormat="1" ht="19.7" customHeight="1">
      <c r="A50" s="182" t="s">
        <v>1556</v>
      </c>
      <c r="B50" s="16">
        <f>SUM(B5,,B8,B9,B39,B42,B45,B48,B49)</f>
        <v>112190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</row>
    <row r="51" spans="1:138" ht="19.7" customHeight="1"/>
    <row r="52" spans="1:138" ht="19.7" customHeight="1"/>
    <row r="53" spans="1:138" ht="19.7" customHeight="1"/>
    <row r="54" spans="1:138" ht="19.7" customHeight="1"/>
    <row r="55" spans="1:138" ht="19.7" customHeight="1"/>
    <row r="56" spans="1:138" ht="19.7" customHeight="1"/>
    <row r="57" spans="1:138" ht="19.7" customHeight="1"/>
    <row r="58" spans="1:138" ht="19.7" customHeight="1"/>
    <row r="59" spans="1:138" ht="19.7" customHeight="1"/>
    <row r="60" spans="1:138" ht="19.7" customHeight="1"/>
    <row r="61" spans="1:138" ht="19.7" customHeight="1"/>
    <row r="62" spans="1:138" ht="19.7" customHeight="1"/>
    <row r="63" spans="1:138" ht="19.7" customHeight="1"/>
    <row r="64" spans="1:138" ht="19.7" customHeight="1"/>
    <row r="65" ht="19.7" customHeight="1"/>
    <row r="66" ht="19.7" customHeight="1"/>
    <row r="67" ht="19.7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mergeCells count="1">
    <mergeCell ref="A2:B2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5" orientation="portrait" useFirstPageNumber="1" r:id="rId1"/>
  <headerFooter>
    <oddFooter>&amp;C第 &amp;P 页，共 &amp;N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IA70"/>
  <sheetViews>
    <sheetView showZeros="0" workbookViewId="0">
      <selection activeCell="A2" sqref="A2:D2"/>
    </sheetView>
  </sheetViews>
  <sheetFormatPr defaultColWidth="26" defaultRowHeight="13.5"/>
  <cols>
    <col min="1" max="1" width="27.875" style="135" customWidth="1"/>
    <col min="2" max="2" width="12.625" style="134" customWidth="1"/>
    <col min="3" max="3" width="27.375" style="135" customWidth="1"/>
    <col min="4" max="4" width="12.625" style="134" customWidth="1"/>
    <col min="5" max="62" width="8.75" style="135" customWidth="1"/>
    <col min="63" max="16384" width="26" style="135"/>
  </cols>
  <sheetData>
    <row r="1" spans="1:235" s="130" customFormat="1" ht="27" customHeight="1">
      <c r="A1" s="1" t="s">
        <v>1606</v>
      </c>
      <c r="B1" s="136"/>
      <c r="C1" s="137"/>
      <c r="D1" s="138"/>
    </row>
    <row r="2" spans="1:235" ht="37.9" customHeight="1">
      <c r="A2" s="508" t="s">
        <v>1607</v>
      </c>
      <c r="B2" s="509"/>
      <c r="C2" s="508"/>
      <c r="D2" s="509"/>
    </row>
    <row r="3" spans="1:235" s="131" customFormat="1" ht="27" customHeight="1">
      <c r="A3" s="139"/>
      <c r="B3" s="140"/>
      <c r="C3" s="141"/>
      <c r="D3" s="142" t="s">
        <v>1258</v>
      </c>
    </row>
    <row r="4" spans="1:235" ht="27" customHeight="1">
      <c r="A4" s="143" t="s">
        <v>1559</v>
      </c>
      <c r="B4" s="144" t="s">
        <v>1440</v>
      </c>
      <c r="C4" s="143" t="s">
        <v>1560</v>
      </c>
      <c r="D4" s="144" t="s">
        <v>1440</v>
      </c>
    </row>
    <row r="5" spans="1:235" ht="27" customHeight="1">
      <c r="A5" s="146" t="s">
        <v>1561</v>
      </c>
      <c r="B5" s="192">
        <f>'31'!B23</f>
        <v>140000</v>
      </c>
      <c r="C5" s="146" t="s">
        <v>1562</v>
      </c>
      <c r="D5" s="192">
        <f>'32'!B50</f>
        <v>112190</v>
      </c>
      <c r="F5" s="151"/>
      <c r="G5" s="151"/>
      <c r="H5" s="151"/>
      <c r="I5" s="151"/>
      <c r="J5" s="151"/>
      <c r="K5" s="151"/>
      <c r="L5" s="151"/>
      <c r="M5" s="151"/>
    </row>
    <row r="6" spans="1:235" ht="27" customHeight="1">
      <c r="A6" s="146" t="s">
        <v>186</v>
      </c>
      <c r="B6" s="192">
        <f>SUM(B7:B10)</f>
        <v>10490</v>
      </c>
      <c r="C6" s="146" t="s">
        <v>187</v>
      </c>
      <c r="D6" s="192">
        <f>SUM(D7)</f>
        <v>30000</v>
      </c>
    </row>
    <row r="7" spans="1:235" customFormat="1" ht="27" customHeight="1">
      <c r="A7" s="148" t="s">
        <v>188</v>
      </c>
      <c r="B7" s="193"/>
      <c r="C7" s="148" t="s">
        <v>195</v>
      </c>
      <c r="D7" s="194">
        <v>30000</v>
      </c>
      <c r="E7" s="135"/>
      <c r="F7" s="135"/>
      <c r="G7" s="135"/>
      <c r="H7" s="135"/>
      <c r="I7" s="151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</row>
    <row r="8" spans="1:235" customFormat="1" ht="27" customHeight="1">
      <c r="A8" s="148" t="s">
        <v>1563</v>
      </c>
      <c r="B8" s="193">
        <f>'25'!D16</f>
        <v>10490</v>
      </c>
      <c r="C8" s="146" t="s">
        <v>215</v>
      </c>
      <c r="D8" s="195">
        <f>D9</f>
        <v>8300</v>
      </c>
      <c r="E8" s="135"/>
      <c r="F8" s="135"/>
      <c r="G8" s="135"/>
      <c r="H8" s="135"/>
      <c r="I8" s="151"/>
      <c r="J8" s="151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</row>
    <row r="9" spans="1:235" customFormat="1" ht="27" customHeight="1">
      <c r="A9" s="148" t="s">
        <v>198</v>
      </c>
      <c r="B9" s="193"/>
      <c r="C9" s="148" t="s">
        <v>1564</v>
      </c>
      <c r="D9" s="194">
        <v>8300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</row>
    <row r="10" spans="1:235" s="132" customFormat="1" ht="27" customHeight="1">
      <c r="A10" s="148" t="s">
        <v>218</v>
      </c>
      <c r="B10" s="196">
        <f>B11</f>
        <v>0</v>
      </c>
      <c r="C10" s="148"/>
      <c r="D10" s="196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</row>
    <row r="11" spans="1:235" s="132" customFormat="1" ht="27" customHeight="1">
      <c r="A11" s="148" t="s">
        <v>1565</v>
      </c>
      <c r="B11" s="196">
        <f>SUM(B12:B13)</f>
        <v>0</v>
      </c>
      <c r="C11" s="148"/>
      <c r="D11" s="197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</row>
    <row r="12" spans="1:235" s="132" customFormat="1" ht="27" customHeight="1">
      <c r="A12" s="148" t="s">
        <v>1566</v>
      </c>
      <c r="B12" s="197"/>
      <c r="C12" s="198"/>
      <c r="D12" s="197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</row>
    <row r="13" spans="1:235" s="132" customFormat="1" ht="27" customHeight="1">
      <c r="A13" s="148" t="s">
        <v>1567</v>
      </c>
      <c r="B13" s="196"/>
      <c r="C13" s="148"/>
      <c r="D13" s="197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</row>
    <row r="14" spans="1:235" s="132" customFormat="1" ht="27" customHeight="1">
      <c r="A14" s="158"/>
      <c r="B14" s="199"/>
      <c r="C14" s="200"/>
      <c r="D14" s="197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</row>
    <row r="15" spans="1:235" s="132" customFormat="1" ht="27" customHeight="1">
      <c r="A15" s="162" t="s">
        <v>225</v>
      </c>
      <c r="B15" s="201">
        <f>B5+B6</f>
        <v>150490</v>
      </c>
      <c r="C15" s="202" t="s">
        <v>226</v>
      </c>
      <c r="D15" s="203">
        <f>D5+D6+D8</f>
        <v>150490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</row>
    <row r="16" spans="1:235" s="132" customFormat="1" ht="27" customHeight="1">
      <c r="A16" s="158"/>
      <c r="B16" s="199"/>
      <c r="C16" s="204" t="s">
        <v>227</v>
      </c>
      <c r="D16" s="205">
        <f>B15-D15</f>
        <v>0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</row>
    <row r="17" spans="3:3" ht="20.100000000000001" customHeight="1"/>
    <row r="18" spans="3:3" ht="20.100000000000001" customHeight="1"/>
    <row r="19" spans="3:3" ht="20.100000000000001" customHeight="1">
      <c r="C19" s="145"/>
    </row>
    <row r="20" spans="3:3" ht="20.100000000000001" customHeight="1"/>
    <row r="21" spans="3:3" ht="20.100000000000001" customHeight="1"/>
    <row r="22" spans="3:3" ht="20.100000000000001" customHeight="1"/>
    <row r="23" spans="3:3" ht="20.100000000000001" customHeight="1"/>
    <row r="24" spans="3:3" ht="20.100000000000001" customHeight="1"/>
    <row r="25" spans="3:3" ht="20.100000000000001" customHeight="1"/>
    <row r="26" spans="3:3" ht="20.100000000000001" customHeight="1"/>
    <row r="27" spans="3:3" ht="20.100000000000001" customHeight="1"/>
    <row r="28" spans="3:3" ht="20.100000000000001" customHeight="1">
      <c r="C28" s="145"/>
    </row>
    <row r="29" spans="3:3" ht="19.7" customHeight="1"/>
    <row r="30" spans="3:3" ht="19.7" customHeight="1"/>
    <row r="31" spans="3:3" ht="19.7" customHeight="1"/>
    <row r="32" spans="3:3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F93"/>
  <sheetViews>
    <sheetView showZeros="0" topLeftCell="A4" workbookViewId="0">
      <selection activeCell="H13" sqref="H13"/>
    </sheetView>
  </sheetViews>
  <sheetFormatPr defaultColWidth="9" defaultRowHeight="14.25"/>
  <cols>
    <col min="1" max="1" width="53.125" style="169" customWidth="1"/>
    <col min="2" max="2" width="22.375" style="170" customWidth="1"/>
    <col min="3" max="3" width="9.5" style="169" customWidth="1"/>
    <col min="4" max="214" width="9" style="169"/>
  </cols>
  <sheetData>
    <row r="1" spans="1:3" ht="27" customHeight="1">
      <c r="A1" s="171" t="s">
        <v>1608</v>
      </c>
      <c r="B1" s="172"/>
    </row>
    <row r="2" spans="1:3" ht="29.25" customHeight="1">
      <c r="A2" s="504" t="s">
        <v>1609</v>
      </c>
      <c r="B2" s="505"/>
    </row>
    <row r="3" spans="1:3" ht="24.95" customHeight="1">
      <c r="A3" s="173"/>
      <c r="B3" s="57" t="s">
        <v>1258</v>
      </c>
    </row>
    <row r="4" spans="1:3" ht="24.95" customHeight="1">
      <c r="A4" s="174" t="s">
        <v>118</v>
      </c>
      <c r="B4" s="175" t="s">
        <v>1440</v>
      </c>
    </row>
    <row r="5" spans="1:3" s="132" customFormat="1" ht="24.95" customHeight="1">
      <c r="A5" s="183" t="s">
        <v>1488</v>
      </c>
      <c r="B5" s="40"/>
    </row>
    <row r="6" spans="1:3" s="132" customFormat="1" ht="24.95" customHeight="1">
      <c r="A6" s="184" t="s">
        <v>1489</v>
      </c>
      <c r="B6" s="40"/>
    </row>
    <row r="7" spans="1:3" s="132" customFormat="1" ht="24.95" customHeight="1">
      <c r="A7" s="183" t="s">
        <v>1490</v>
      </c>
      <c r="B7" s="40">
        <v>5150</v>
      </c>
    </row>
    <row r="8" spans="1:3" s="132" customFormat="1" ht="24.95" customHeight="1">
      <c r="A8" s="183" t="s">
        <v>1491</v>
      </c>
      <c r="B8" s="40">
        <v>150</v>
      </c>
    </row>
    <row r="9" spans="1:3" s="132" customFormat="1" ht="24.95" customHeight="1">
      <c r="A9" s="183" t="s">
        <v>1492</v>
      </c>
      <c r="B9" s="40">
        <f>SUM(B10:B14)</f>
        <v>119610</v>
      </c>
    </row>
    <row r="10" spans="1:3" s="132" customFormat="1" ht="24.95" customHeight="1">
      <c r="A10" s="185" t="s">
        <v>1570</v>
      </c>
      <c r="B10" s="35">
        <v>53810</v>
      </c>
    </row>
    <row r="11" spans="1:3" s="132" customFormat="1" ht="24.95" customHeight="1">
      <c r="A11" s="185" t="s">
        <v>1571</v>
      </c>
      <c r="B11" s="35">
        <v>800</v>
      </c>
    </row>
    <row r="12" spans="1:3" s="132" customFormat="1" ht="24.95" customHeight="1">
      <c r="A12" s="185" t="s">
        <v>1572</v>
      </c>
      <c r="B12" s="35">
        <v>45000</v>
      </c>
      <c r="C12" s="186"/>
    </row>
    <row r="13" spans="1:3" s="132" customFormat="1" ht="24.95" customHeight="1">
      <c r="A13" s="185" t="s">
        <v>1573</v>
      </c>
      <c r="B13" s="35"/>
      <c r="C13" s="186"/>
    </row>
    <row r="14" spans="1:3" s="132" customFormat="1" ht="24.95" customHeight="1">
      <c r="A14" s="185" t="s">
        <v>1574</v>
      </c>
      <c r="B14" s="35">
        <v>20000</v>
      </c>
      <c r="C14" s="186"/>
    </row>
    <row r="15" spans="1:3" s="132" customFormat="1" ht="24.95" customHeight="1">
      <c r="A15" s="183" t="s">
        <v>1575</v>
      </c>
      <c r="B15" s="40"/>
    </row>
    <row r="16" spans="1:3" s="132" customFormat="1" ht="24.95" customHeight="1">
      <c r="A16" s="187" t="s">
        <v>1498</v>
      </c>
      <c r="B16" s="40"/>
    </row>
    <row r="17" spans="1:3" s="132" customFormat="1" ht="24.95" customHeight="1">
      <c r="A17" s="187" t="s">
        <v>1499</v>
      </c>
      <c r="B17" s="40"/>
    </row>
    <row r="18" spans="1:3" s="132" customFormat="1" ht="24.95" customHeight="1">
      <c r="A18" s="187" t="s">
        <v>1500</v>
      </c>
      <c r="B18" s="40">
        <v>850</v>
      </c>
    </row>
    <row r="19" spans="1:3" s="132" customFormat="1" ht="24.95" customHeight="1">
      <c r="A19" s="187" t="s">
        <v>1501</v>
      </c>
      <c r="B19" s="40"/>
    </row>
    <row r="20" spans="1:3" s="132" customFormat="1" ht="24.95" customHeight="1">
      <c r="A20" s="187" t="s">
        <v>1502</v>
      </c>
      <c r="B20" s="40">
        <v>740</v>
      </c>
    </row>
    <row r="21" spans="1:3" s="132" customFormat="1" ht="24.95" customHeight="1">
      <c r="A21" s="187" t="s">
        <v>1503</v>
      </c>
      <c r="B21" s="40"/>
    </row>
    <row r="22" spans="1:3" ht="24.95" customHeight="1">
      <c r="A22" s="187" t="s">
        <v>1504</v>
      </c>
      <c r="B22" s="40">
        <v>12500</v>
      </c>
    </row>
    <row r="23" spans="1:3" ht="24.95" customHeight="1">
      <c r="A23" s="188" t="s">
        <v>1505</v>
      </c>
      <c r="B23" s="40">
        <f>SUM(B5,B6,B7,B8,B9,B15,B16,B17,B18,B19,B20,B21,B22)</f>
        <v>139000</v>
      </c>
    </row>
    <row r="24" spans="1:3" ht="20.100000000000001" customHeight="1">
      <c r="A24" s="189"/>
      <c r="B24" s="190"/>
    </row>
    <row r="25" spans="1:3" ht="20.100000000000001" customHeight="1">
      <c r="A25" s="189"/>
      <c r="B25" s="190"/>
    </row>
    <row r="26" spans="1:3" ht="20.100000000000001" customHeight="1">
      <c r="A26" s="189"/>
      <c r="B26" s="190"/>
    </row>
    <row r="27" spans="1:3" ht="20.100000000000001" customHeight="1">
      <c r="A27" s="189"/>
      <c r="B27" s="190"/>
      <c r="C27" s="191"/>
    </row>
    <row r="28" spans="1:3" ht="20.100000000000001" customHeight="1">
      <c r="A28" s="189"/>
      <c r="B28" s="190"/>
    </row>
    <row r="29" spans="1:3" ht="19.7" customHeight="1">
      <c r="A29" s="189"/>
      <c r="B29" s="190"/>
    </row>
    <row r="30" spans="1:3" ht="19.7" customHeight="1"/>
    <row r="31" spans="1:3" ht="19.7" customHeight="1"/>
    <row r="32" spans="1:3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mergeCells count="1"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EK121"/>
  <sheetViews>
    <sheetView showZeros="0" workbookViewId="0"/>
  </sheetViews>
  <sheetFormatPr defaultColWidth="9" defaultRowHeight="14.25"/>
  <cols>
    <col min="1" max="1" width="54.875" style="169" customWidth="1"/>
    <col min="2" max="2" width="21.875" style="170" customWidth="1"/>
    <col min="3" max="141" width="9" style="169"/>
  </cols>
  <sheetData>
    <row r="1" spans="1:141" ht="27" customHeight="1">
      <c r="A1" s="171" t="s">
        <v>1610</v>
      </c>
      <c r="B1" s="172"/>
    </row>
    <row r="2" spans="1:141" ht="30.75" customHeight="1">
      <c r="A2" s="504" t="s">
        <v>1611</v>
      </c>
      <c r="B2" s="505"/>
    </row>
    <row r="3" spans="1:141" ht="19.899999999999999" customHeight="1">
      <c r="A3" s="173"/>
      <c r="B3" s="57" t="s">
        <v>1258</v>
      </c>
    </row>
    <row r="4" spans="1:141" ht="20.100000000000001" customHeight="1">
      <c r="A4" s="174" t="s">
        <v>118</v>
      </c>
      <c r="B4" s="175" t="s">
        <v>1440</v>
      </c>
    </row>
    <row r="5" spans="1:141" s="168" customFormat="1" ht="20.100000000000001" customHeight="1">
      <c r="A5" s="176" t="s">
        <v>1508</v>
      </c>
      <c r="B5" s="40">
        <f>B6+B7</f>
        <v>51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</row>
    <row r="6" spans="1:141" ht="20.100000000000001" customHeight="1">
      <c r="A6" s="177" t="s">
        <v>1509</v>
      </c>
      <c r="B6" s="35">
        <v>51</v>
      </c>
    </row>
    <row r="7" spans="1:141" ht="20.100000000000001" customHeight="1">
      <c r="A7" s="177" t="s">
        <v>1510</v>
      </c>
      <c r="B7" s="40"/>
    </row>
    <row r="8" spans="1:141" ht="20.100000000000001" customHeight="1">
      <c r="A8" s="178" t="s">
        <v>1845</v>
      </c>
      <c r="B8" s="40"/>
    </row>
    <row r="9" spans="1:141" s="41" customFormat="1" ht="20.100000000000001" customHeight="1">
      <c r="A9" s="176" t="s">
        <v>1839</v>
      </c>
      <c r="B9" s="40">
        <f>SUM(B10,B25,B26,B27,B33:B38)</f>
        <v>89353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</row>
    <row r="10" spans="1:141" ht="20.100000000000001" customHeight="1">
      <c r="A10" s="177" t="s">
        <v>1516</v>
      </c>
      <c r="B10" s="40">
        <f>SUM(B11:B24)</f>
        <v>81735</v>
      </c>
    </row>
    <row r="11" spans="1:141" ht="20.100000000000001" customHeight="1">
      <c r="A11" s="179" t="s">
        <v>1517</v>
      </c>
      <c r="B11" s="35">
        <f>47078-3150</f>
        <v>43928</v>
      </c>
    </row>
    <row r="12" spans="1:141" ht="20.100000000000001" customHeight="1">
      <c r="A12" s="179" t="s">
        <v>1518</v>
      </c>
      <c r="B12" s="35">
        <v>1480</v>
      </c>
    </row>
    <row r="13" spans="1:141" ht="20.100000000000001" customHeight="1">
      <c r="A13" s="179" t="s">
        <v>1519</v>
      </c>
      <c r="B13" s="35">
        <v>1500</v>
      </c>
    </row>
    <row r="14" spans="1:141" ht="20.100000000000001" customHeight="1">
      <c r="A14" s="179" t="s">
        <v>1520</v>
      </c>
      <c r="B14" s="35">
        <v>5405</v>
      </c>
    </row>
    <row r="15" spans="1:141" ht="20.100000000000001" customHeight="1">
      <c r="A15" s="179" t="s">
        <v>1521</v>
      </c>
      <c r="B15" s="35"/>
    </row>
    <row r="16" spans="1:141" ht="20.100000000000001" customHeight="1">
      <c r="A16" s="179" t="s">
        <v>1522</v>
      </c>
      <c r="B16" s="35">
        <v>100</v>
      </c>
    </row>
    <row r="17" spans="1:2" ht="20.100000000000001" customHeight="1">
      <c r="A17" s="179" t="s">
        <v>1523</v>
      </c>
      <c r="B17" s="35"/>
    </row>
    <row r="18" spans="1:2" ht="20.100000000000001" customHeight="1">
      <c r="A18" s="179" t="s">
        <v>1524</v>
      </c>
      <c r="B18" s="35"/>
    </row>
    <row r="19" spans="1:2" ht="20.100000000000001" customHeight="1">
      <c r="A19" s="179" t="s">
        <v>1525</v>
      </c>
      <c r="B19" s="35"/>
    </row>
    <row r="20" spans="1:2" ht="20.100000000000001" customHeight="1">
      <c r="A20" s="179" t="s">
        <v>1526</v>
      </c>
      <c r="B20" s="35"/>
    </row>
    <row r="21" spans="1:2" ht="20.100000000000001" customHeight="1">
      <c r="A21" s="179" t="s">
        <v>1527</v>
      </c>
      <c r="B21" s="35">
        <v>3250</v>
      </c>
    </row>
    <row r="22" spans="1:2" ht="20.100000000000001" customHeight="1">
      <c r="A22" s="179" t="s">
        <v>1528</v>
      </c>
      <c r="B22" s="35">
        <v>2400</v>
      </c>
    </row>
    <row r="23" spans="1:2" ht="20.100000000000001" customHeight="1">
      <c r="A23" s="179" t="s">
        <v>1529</v>
      </c>
      <c r="B23" s="35">
        <v>560</v>
      </c>
    </row>
    <row r="24" spans="1:2" ht="20.100000000000001" customHeight="1">
      <c r="A24" s="179" t="s">
        <v>1530</v>
      </c>
      <c r="B24" s="35">
        <v>23112</v>
      </c>
    </row>
    <row r="25" spans="1:2" ht="20.100000000000001" customHeight="1">
      <c r="A25" s="177" t="s">
        <v>1578</v>
      </c>
      <c r="B25" s="35">
        <v>5259</v>
      </c>
    </row>
    <row r="26" spans="1:2" ht="19.7" customHeight="1">
      <c r="A26" s="177" t="s">
        <v>1579</v>
      </c>
      <c r="B26" s="35">
        <v>469</v>
      </c>
    </row>
    <row r="27" spans="1:2" ht="19.7" customHeight="1">
      <c r="A27" s="177" t="s">
        <v>1580</v>
      </c>
      <c r="B27" s="35">
        <f>SUM(B28:B32)</f>
        <v>888</v>
      </c>
    </row>
    <row r="28" spans="1:2" ht="19.7" customHeight="1">
      <c r="A28" s="179" t="s">
        <v>1534</v>
      </c>
      <c r="B28" s="35">
        <v>451</v>
      </c>
    </row>
    <row r="29" spans="1:2" ht="19.7" customHeight="1">
      <c r="A29" s="179" t="s">
        <v>1535</v>
      </c>
      <c r="B29" s="35">
        <v>300</v>
      </c>
    </row>
    <row r="30" spans="1:2" ht="19.7" customHeight="1">
      <c r="A30" s="179" t="s">
        <v>1536</v>
      </c>
      <c r="B30" s="35"/>
    </row>
    <row r="31" spans="1:2" ht="19.7" customHeight="1">
      <c r="A31" s="179" t="s">
        <v>1537</v>
      </c>
      <c r="B31" s="35"/>
    </row>
    <row r="32" spans="1:2" ht="19.7" customHeight="1">
      <c r="A32" s="179" t="s">
        <v>1538</v>
      </c>
      <c r="B32" s="35">
        <v>137</v>
      </c>
    </row>
    <row r="33" spans="1:141" ht="19.7" customHeight="1">
      <c r="A33" s="177" t="s">
        <v>1581</v>
      </c>
      <c r="B33" s="35">
        <v>1002</v>
      </c>
    </row>
    <row r="34" spans="1:141" ht="19.7" customHeight="1">
      <c r="A34" s="177" t="s">
        <v>1582</v>
      </c>
      <c r="B34" s="40"/>
    </row>
    <row r="35" spans="1:141" ht="19.7" customHeight="1">
      <c r="A35" s="177" t="s">
        <v>1583</v>
      </c>
      <c r="B35" s="40"/>
    </row>
    <row r="36" spans="1:141" ht="19.7" customHeight="1">
      <c r="A36" s="177" t="s">
        <v>1584</v>
      </c>
      <c r="B36" s="40"/>
    </row>
    <row r="37" spans="1:141" ht="19.7" customHeight="1">
      <c r="A37" s="177" t="s">
        <v>1585</v>
      </c>
      <c r="B37" s="40"/>
    </row>
    <row r="38" spans="1:141" ht="19.7" customHeight="1">
      <c r="A38" s="177" t="s">
        <v>1586</v>
      </c>
      <c r="B38" s="40"/>
    </row>
    <row r="39" spans="1:141" s="41" customFormat="1" ht="19.7" customHeight="1">
      <c r="A39" s="178" t="s">
        <v>1840</v>
      </c>
      <c r="B39" s="40">
        <f>SUM(B40:B41)</f>
        <v>510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</row>
    <row r="40" spans="1:141" ht="19.7" customHeight="1">
      <c r="A40" s="180" t="s">
        <v>1834</v>
      </c>
      <c r="B40" s="35">
        <f>378+46</f>
        <v>424</v>
      </c>
    </row>
    <row r="41" spans="1:141" ht="19.7" customHeight="1">
      <c r="A41" s="180" t="s">
        <v>1835</v>
      </c>
      <c r="B41" s="40">
        <v>86</v>
      </c>
    </row>
    <row r="42" spans="1:141" s="41" customFormat="1" ht="19.7" customHeight="1">
      <c r="A42" s="176" t="s">
        <v>1841</v>
      </c>
      <c r="B42" s="40">
        <f>SUM(B43:B44)</f>
        <v>0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</row>
    <row r="43" spans="1:141" ht="19.7" customHeight="1">
      <c r="A43" s="181" t="s">
        <v>1549</v>
      </c>
      <c r="B43" s="40"/>
    </row>
    <row r="44" spans="1:141" ht="19.7" customHeight="1">
      <c r="A44" s="181" t="s">
        <v>1550</v>
      </c>
      <c r="B44" s="40"/>
    </row>
    <row r="45" spans="1:141" s="41" customFormat="1" ht="19.7" customHeight="1">
      <c r="A45" s="176" t="s">
        <v>1842</v>
      </c>
      <c r="B45" s="40">
        <f>B46+B47</f>
        <v>1582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</row>
    <row r="46" spans="1:141" ht="19.7" customHeight="1">
      <c r="A46" s="179" t="s">
        <v>1552</v>
      </c>
      <c r="B46" s="40">
        <v>200</v>
      </c>
    </row>
    <row r="47" spans="1:141" ht="19.7" customHeight="1">
      <c r="A47" s="179" t="s">
        <v>1553</v>
      </c>
      <c r="B47" s="35">
        <v>1382</v>
      </c>
    </row>
    <row r="48" spans="1:141" s="41" customFormat="1" ht="19.7" customHeight="1">
      <c r="A48" s="176" t="s">
        <v>1843</v>
      </c>
      <c r="B48" s="40">
        <v>18158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</row>
    <row r="49" spans="1:141" s="41" customFormat="1" ht="19.7" customHeight="1">
      <c r="A49" s="176" t="s">
        <v>1846</v>
      </c>
      <c r="B49" s="40">
        <v>120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</row>
    <row r="50" spans="1:141" s="41" customFormat="1" ht="19.7" customHeight="1">
      <c r="A50" s="182" t="s">
        <v>1556</v>
      </c>
      <c r="B50" s="40">
        <f>SUM(B5,,B8,B9,B39,B42,B45,B48,B49)</f>
        <v>109774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</row>
    <row r="51" spans="1:141" ht="19.7" customHeight="1"/>
    <row r="52" spans="1:141" ht="19.7" customHeight="1"/>
    <row r="53" spans="1:141" ht="19.7" customHeight="1"/>
    <row r="54" spans="1:141" ht="19.7" customHeight="1"/>
    <row r="55" spans="1:141" ht="19.7" customHeight="1"/>
    <row r="56" spans="1:141" ht="19.7" customHeight="1"/>
    <row r="57" spans="1:141" ht="19.7" customHeight="1"/>
    <row r="58" spans="1:141" ht="19.7" customHeight="1"/>
    <row r="59" spans="1:141" ht="19.7" customHeight="1"/>
    <row r="60" spans="1:141" ht="19.7" customHeight="1"/>
    <row r="61" spans="1:141" ht="19.7" customHeight="1"/>
    <row r="62" spans="1:141" ht="19.7" customHeight="1"/>
    <row r="63" spans="1:141" ht="19.7" customHeight="1"/>
    <row r="64" spans="1:141" ht="19.7" customHeight="1"/>
    <row r="65" ht="19.7" customHeight="1"/>
    <row r="66" ht="19.7" customHeight="1"/>
    <row r="67" ht="19.7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mergeCells count="1">
    <mergeCell ref="A2:B2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5" orientation="portrait" useFirstPageNumber="1" r:id="rId1"/>
  <headerFooter>
    <oddFooter>&amp;C第 &amp;P 页，共 &amp;N 页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U70"/>
  <sheetViews>
    <sheetView showZeros="0" workbookViewId="0">
      <selection activeCell="D8" sqref="D8"/>
    </sheetView>
  </sheetViews>
  <sheetFormatPr defaultColWidth="26" defaultRowHeight="13.5"/>
  <cols>
    <col min="1" max="1" width="28.75" style="135" customWidth="1"/>
    <col min="2" max="2" width="12.625" style="134" customWidth="1"/>
    <col min="3" max="3" width="28.875" style="135" customWidth="1"/>
    <col min="4" max="4" width="12.625" style="134" customWidth="1"/>
    <col min="5" max="41" width="12.375" style="135" customWidth="1"/>
    <col min="42" max="16384" width="26" style="135"/>
  </cols>
  <sheetData>
    <row r="1" spans="1:255" s="130" customFormat="1" ht="27" customHeight="1">
      <c r="A1" s="1" t="s">
        <v>1612</v>
      </c>
      <c r="B1" s="136"/>
      <c r="C1" s="137"/>
      <c r="D1" s="138"/>
    </row>
    <row r="2" spans="1:255" ht="37.9" customHeight="1">
      <c r="A2" s="513" t="s">
        <v>1613</v>
      </c>
      <c r="B2" s="514"/>
      <c r="C2" s="513"/>
      <c r="D2" s="514"/>
    </row>
    <row r="3" spans="1:255" s="131" customFormat="1" ht="27" customHeight="1">
      <c r="A3" s="139"/>
      <c r="B3" s="140"/>
      <c r="C3" s="141"/>
      <c r="D3" s="142" t="s">
        <v>1258</v>
      </c>
    </row>
    <row r="4" spans="1:255" ht="27" customHeight="1">
      <c r="A4" s="143" t="s">
        <v>1559</v>
      </c>
      <c r="B4" s="144" t="s">
        <v>1440</v>
      </c>
      <c r="C4" s="143" t="s">
        <v>1560</v>
      </c>
      <c r="D4" s="144" t="s">
        <v>1440</v>
      </c>
      <c r="E4" s="145"/>
    </row>
    <row r="5" spans="1:255" ht="27" customHeight="1">
      <c r="A5" s="146" t="s">
        <v>1561</v>
      </c>
      <c r="B5" s="147">
        <f>'34'!B23</f>
        <v>139000</v>
      </c>
      <c r="C5" s="146" t="s">
        <v>1562</v>
      </c>
      <c r="D5" s="147">
        <f>'35'!B50</f>
        <v>109774</v>
      </c>
      <c r="E5" s="145"/>
    </row>
    <row r="6" spans="1:255" ht="27" customHeight="1">
      <c r="A6" s="146" t="s">
        <v>186</v>
      </c>
      <c r="B6" s="147">
        <f>SUM(B7:B10)</f>
        <v>9074</v>
      </c>
      <c r="C6" s="146" t="s">
        <v>187</v>
      </c>
      <c r="D6" s="147">
        <f>SUM(D7:D8)</f>
        <v>30000</v>
      </c>
      <c r="E6" s="145"/>
    </row>
    <row r="7" spans="1:255" customFormat="1" ht="27" customHeight="1">
      <c r="A7" s="148" t="s">
        <v>188</v>
      </c>
      <c r="B7" s="149"/>
      <c r="C7" s="148" t="s">
        <v>1249</v>
      </c>
      <c r="D7" s="150"/>
      <c r="E7" s="135"/>
      <c r="F7" s="151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</row>
    <row r="8" spans="1:255" customFormat="1" ht="27" customHeight="1">
      <c r="A8" s="148" t="s">
        <v>1563</v>
      </c>
      <c r="B8" s="149">
        <f>'28'!D16</f>
        <v>9074</v>
      </c>
      <c r="C8" s="148" t="s">
        <v>195</v>
      </c>
      <c r="D8" s="152">
        <v>30000</v>
      </c>
      <c r="E8" s="135"/>
      <c r="F8" s="151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</row>
    <row r="9" spans="1:255" customFormat="1" ht="27" customHeight="1">
      <c r="A9" s="148" t="s">
        <v>198</v>
      </c>
      <c r="B9" s="149"/>
      <c r="C9" s="146" t="s">
        <v>215</v>
      </c>
      <c r="D9" s="153">
        <f>D10</f>
        <v>8300</v>
      </c>
      <c r="E9" s="135"/>
      <c r="F9" s="151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  <row r="10" spans="1:255" s="132" customFormat="1" ht="27" customHeight="1">
      <c r="A10" s="148" t="s">
        <v>218</v>
      </c>
      <c r="B10" s="154">
        <f>B11</f>
        <v>0</v>
      </c>
      <c r="C10" s="148" t="s">
        <v>1564</v>
      </c>
      <c r="D10" s="152">
        <v>8300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</row>
    <row r="11" spans="1:255" s="132" customFormat="1" ht="27" customHeight="1">
      <c r="A11" s="148" t="s">
        <v>1565</v>
      </c>
      <c r="B11" s="154">
        <f>SUM(B12:B13)</f>
        <v>0</v>
      </c>
      <c r="C11" s="155"/>
      <c r="D11" s="154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</row>
    <row r="12" spans="1:255" s="132" customFormat="1" ht="27" customHeight="1">
      <c r="A12" s="148" t="s">
        <v>1566</v>
      </c>
      <c r="B12" s="156"/>
      <c r="C12" s="157"/>
      <c r="D12" s="156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</row>
    <row r="13" spans="1:255" s="132" customFormat="1" ht="27" customHeight="1">
      <c r="A13" s="148" t="s">
        <v>1567</v>
      </c>
      <c r="B13" s="154"/>
      <c r="C13" s="155"/>
      <c r="D13" s="156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</row>
    <row r="14" spans="1:255" s="132" customFormat="1" ht="27" customHeight="1">
      <c r="A14" s="158"/>
      <c r="B14" s="159"/>
      <c r="C14" s="160"/>
      <c r="D14" s="156"/>
      <c r="E14" s="161"/>
      <c r="F14" s="161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</row>
    <row r="15" spans="1:255" s="132" customFormat="1" ht="27" customHeight="1">
      <c r="A15" s="162" t="s">
        <v>225</v>
      </c>
      <c r="B15" s="163">
        <f>B5+B6</f>
        <v>148074</v>
      </c>
      <c r="C15" s="164" t="s">
        <v>226</v>
      </c>
      <c r="D15" s="163">
        <f>D5+D6+D9</f>
        <v>148074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</row>
    <row r="16" spans="1:255" s="132" customFormat="1" ht="27" customHeight="1">
      <c r="A16" s="158"/>
      <c r="B16" s="165"/>
      <c r="C16" s="166" t="s">
        <v>227</v>
      </c>
      <c r="D16" s="167">
        <f>B15-D15</f>
        <v>0</v>
      </c>
      <c r="E16" s="161"/>
      <c r="F16" s="161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</row>
    <row r="17" spans="1:255" s="132" customFormat="1" ht="20.100000000000001" customHeight="1">
      <c r="A17" s="135"/>
      <c r="B17" s="134"/>
      <c r="C17" s="135"/>
      <c r="D17" s="134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</row>
    <row r="18" spans="1:255" s="133" customFormat="1" ht="20.100000000000001" customHeight="1">
      <c r="A18" s="135"/>
      <c r="B18" s="134"/>
      <c r="C18" s="135"/>
      <c r="D18" s="134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</row>
    <row r="19" spans="1:255" ht="20.100000000000001" customHeight="1"/>
    <row r="20" spans="1:255" ht="20.100000000000001" customHeight="1"/>
    <row r="21" spans="1:255" ht="20.100000000000001" customHeight="1">
      <c r="C21" s="145"/>
    </row>
    <row r="22" spans="1:255" ht="20.100000000000001" customHeight="1"/>
    <row r="23" spans="1:255" ht="20.100000000000001" customHeight="1"/>
    <row r="24" spans="1:255" ht="20.100000000000001" customHeight="1"/>
    <row r="25" spans="1:255" ht="20.100000000000001" customHeight="1"/>
    <row r="26" spans="1:255" ht="20.100000000000001" customHeight="1"/>
    <row r="27" spans="1:255" ht="20.100000000000001" customHeight="1"/>
    <row r="28" spans="1:255" ht="20.100000000000001" customHeight="1"/>
    <row r="29" spans="1:255" ht="19.7" customHeight="1"/>
    <row r="30" spans="1:255" s="134" customFormat="1" ht="19.7" customHeight="1">
      <c r="A30" s="135"/>
      <c r="C30" s="14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</row>
    <row r="31" spans="1:255" ht="19.7" customHeight="1"/>
    <row r="32" spans="1:255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IQ70"/>
  <sheetViews>
    <sheetView showZeros="0" workbookViewId="0">
      <selection activeCell="A2" sqref="A2:B2"/>
    </sheetView>
  </sheetViews>
  <sheetFormatPr defaultColWidth="9" defaultRowHeight="14.25"/>
  <cols>
    <col min="1" max="1" width="52.625" style="124" customWidth="1"/>
    <col min="2" max="2" width="24.5" style="124" customWidth="1"/>
    <col min="3" max="251" width="9" style="124"/>
  </cols>
  <sheetData>
    <row r="1" spans="1:6" s="124" customFormat="1" ht="27" customHeight="1">
      <c r="A1" s="1" t="s">
        <v>1614</v>
      </c>
    </row>
    <row r="2" spans="1:6" s="124" customFormat="1" ht="30.75" customHeight="1">
      <c r="A2" s="515" t="s">
        <v>1615</v>
      </c>
      <c r="B2" s="515"/>
    </row>
    <row r="3" spans="1:6" s="124" customFormat="1" ht="27" customHeight="1">
      <c r="B3" s="57" t="s">
        <v>1258</v>
      </c>
    </row>
    <row r="4" spans="1:6" s="124" customFormat="1" ht="27" customHeight="1">
      <c r="A4" s="125" t="s">
        <v>118</v>
      </c>
      <c r="B4" s="126" t="s">
        <v>1440</v>
      </c>
      <c r="D4" s="127"/>
    </row>
    <row r="5" spans="1:6" s="124" customFormat="1" ht="27" customHeight="1">
      <c r="A5" s="128" t="s">
        <v>1591</v>
      </c>
      <c r="B5" s="40"/>
    </row>
    <row r="6" spans="1:6" s="124" customFormat="1" ht="27" customHeight="1">
      <c r="A6" s="128" t="s">
        <v>1592</v>
      </c>
      <c r="B6" s="40"/>
    </row>
    <row r="7" spans="1:6" s="124" customFormat="1" ht="27" customHeight="1">
      <c r="A7" s="128" t="s">
        <v>1593</v>
      </c>
      <c r="B7" s="40"/>
      <c r="F7" s="127"/>
    </row>
    <row r="8" spans="1:6" s="124" customFormat="1" ht="27" customHeight="1">
      <c r="A8" s="128" t="s">
        <v>1594</v>
      </c>
      <c r="B8" s="40"/>
    </row>
    <row r="9" spans="1:6" s="124" customFormat="1" ht="27" customHeight="1">
      <c r="A9" s="128" t="s">
        <v>1595</v>
      </c>
      <c r="B9" s="40"/>
    </row>
    <row r="10" spans="1:6" s="124" customFormat="1" ht="27" customHeight="1">
      <c r="A10" s="128" t="s">
        <v>1596</v>
      </c>
      <c r="B10" s="40"/>
    </row>
    <row r="11" spans="1:6" s="124" customFormat="1" ht="27" customHeight="1">
      <c r="A11" s="128" t="s">
        <v>1597</v>
      </c>
      <c r="B11" s="40"/>
    </row>
    <row r="12" spans="1:6" s="124" customFormat="1" ht="27" customHeight="1">
      <c r="A12" s="128" t="s">
        <v>1598</v>
      </c>
      <c r="B12" s="40"/>
    </row>
    <row r="13" spans="1:6" s="124" customFormat="1" ht="27" customHeight="1">
      <c r="A13" s="128" t="s">
        <v>1599</v>
      </c>
      <c r="B13" s="40"/>
      <c r="F13" s="127"/>
    </row>
    <row r="14" spans="1:6" s="124" customFormat="1" ht="27" customHeight="1">
      <c r="A14" s="128"/>
      <c r="B14" s="40"/>
      <c r="F14" s="127"/>
    </row>
    <row r="15" spans="1:6" s="124" customFormat="1" ht="27" customHeight="1">
      <c r="A15" s="125" t="s">
        <v>1321</v>
      </c>
      <c r="B15" s="129">
        <f>SUM(B5:B13)</f>
        <v>0</v>
      </c>
      <c r="C15" s="127"/>
    </row>
    <row r="16" spans="1:6" ht="20.100000000000001" customHeight="1"/>
    <row r="17" spans="2:3" ht="20.100000000000001" customHeight="1">
      <c r="B17" s="127"/>
      <c r="C17" s="127"/>
    </row>
    <row r="18" spans="2:3" ht="20.100000000000001" customHeight="1"/>
    <row r="19" spans="2:3" ht="20.100000000000001" customHeight="1"/>
    <row r="20" spans="2:3" ht="20.100000000000001" customHeight="1"/>
    <row r="21" spans="2:3" ht="20.100000000000001" customHeight="1"/>
    <row r="22" spans="2:3" ht="20.100000000000001" customHeight="1"/>
    <row r="23" spans="2:3" ht="20.100000000000001" customHeight="1"/>
    <row r="24" spans="2:3" ht="20.100000000000001" customHeight="1"/>
    <row r="25" spans="2:3" ht="20.100000000000001" customHeight="1"/>
    <row r="26" spans="2:3" ht="20.100000000000001" customHeight="1">
      <c r="B26" s="127"/>
      <c r="C26" s="127"/>
    </row>
    <row r="27" spans="2:3" ht="20.100000000000001" customHeight="1"/>
    <row r="28" spans="2:3" ht="20.100000000000001" customHeight="1"/>
    <row r="29" spans="2:3" ht="19.7" customHeight="1"/>
    <row r="30" spans="2:3" ht="19.7" customHeight="1"/>
    <row r="31" spans="2:3" ht="19.7" customHeight="1"/>
    <row r="32" spans="2:3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IQ70"/>
  <sheetViews>
    <sheetView showZeros="0" workbookViewId="0">
      <selection activeCell="A2" sqref="A2:B2"/>
    </sheetView>
  </sheetViews>
  <sheetFormatPr defaultColWidth="9" defaultRowHeight="14.25"/>
  <cols>
    <col min="1" max="1" width="50.875" style="124" customWidth="1"/>
    <col min="2" max="2" width="27.25" style="124" customWidth="1"/>
    <col min="3" max="251" width="9" style="124"/>
  </cols>
  <sheetData>
    <row r="1" spans="1:6" s="124" customFormat="1" ht="27" customHeight="1">
      <c r="A1" s="1" t="s">
        <v>1616</v>
      </c>
    </row>
    <row r="2" spans="1:6" s="124" customFormat="1" ht="30.75" customHeight="1">
      <c r="A2" s="515" t="s">
        <v>1617</v>
      </c>
      <c r="B2" s="515"/>
    </row>
    <row r="3" spans="1:6" s="124" customFormat="1" ht="27" customHeight="1">
      <c r="B3" s="57" t="s">
        <v>1258</v>
      </c>
    </row>
    <row r="4" spans="1:6" s="124" customFormat="1" ht="27" customHeight="1">
      <c r="A4" s="125" t="s">
        <v>118</v>
      </c>
      <c r="B4" s="126" t="s">
        <v>1440</v>
      </c>
      <c r="D4" s="127"/>
    </row>
    <row r="5" spans="1:6" s="124" customFormat="1" ht="27" customHeight="1">
      <c r="A5" s="128" t="s">
        <v>1591</v>
      </c>
      <c r="B5" s="40"/>
    </row>
    <row r="6" spans="1:6" s="124" customFormat="1" ht="27" customHeight="1">
      <c r="A6" s="128" t="s">
        <v>1592</v>
      </c>
      <c r="B6" s="40"/>
    </row>
    <row r="7" spans="1:6" s="124" customFormat="1" ht="27" customHeight="1">
      <c r="A7" s="128" t="s">
        <v>1593</v>
      </c>
      <c r="B7" s="40"/>
    </row>
    <row r="8" spans="1:6" s="124" customFormat="1" ht="27" customHeight="1">
      <c r="A8" s="128" t="s">
        <v>1594</v>
      </c>
      <c r="B8" s="40"/>
    </row>
    <row r="9" spans="1:6" s="124" customFormat="1" ht="27" customHeight="1">
      <c r="A9" s="128" t="s">
        <v>1595</v>
      </c>
      <c r="B9" s="40"/>
    </row>
    <row r="10" spans="1:6" s="124" customFormat="1" ht="27" customHeight="1">
      <c r="A10" s="128" t="s">
        <v>1596</v>
      </c>
      <c r="B10" s="40"/>
    </row>
    <row r="11" spans="1:6" s="124" customFormat="1" ht="27" customHeight="1">
      <c r="A11" s="128" t="s">
        <v>1597</v>
      </c>
      <c r="B11" s="40"/>
    </row>
    <row r="12" spans="1:6" s="124" customFormat="1" ht="27" customHeight="1">
      <c r="A12" s="128" t="s">
        <v>1598</v>
      </c>
      <c r="B12" s="40"/>
    </row>
    <row r="13" spans="1:6" s="124" customFormat="1" ht="27" customHeight="1">
      <c r="A13" s="128" t="s">
        <v>1599</v>
      </c>
      <c r="B13" s="40"/>
      <c r="F13" s="127"/>
    </row>
    <row r="14" spans="1:6" s="124" customFormat="1" ht="27" customHeight="1">
      <c r="A14" s="128"/>
      <c r="B14" s="40"/>
    </row>
    <row r="15" spans="1:6" s="124" customFormat="1" ht="27" customHeight="1">
      <c r="A15" s="125" t="s">
        <v>1321</v>
      </c>
      <c r="B15" s="129">
        <f>SUM(B5:B14)</f>
        <v>0</v>
      </c>
      <c r="C15" s="127"/>
    </row>
    <row r="16" spans="1:6" ht="20.100000000000001" customHeight="1"/>
    <row r="17" spans="2:3" ht="20.100000000000001" customHeight="1"/>
    <row r="18" spans="2:3" ht="20.100000000000001" customHeight="1"/>
    <row r="19" spans="2:3" ht="20.100000000000001" customHeight="1"/>
    <row r="20" spans="2:3" ht="20.100000000000001" customHeight="1"/>
    <row r="21" spans="2:3" ht="20.100000000000001" customHeight="1"/>
    <row r="22" spans="2:3" ht="20.100000000000001" customHeight="1"/>
    <row r="23" spans="2:3" ht="20.100000000000001" customHeight="1">
      <c r="B23" s="127"/>
      <c r="C23" s="127"/>
    </row>
    <row r="24" spans="2:3" ht="20.100000000000001" customHeight="1"/>
    <row r="25" spans="2:3" ht="20.100000000000001" customHeight="1"/>
    <row r="26" spans="2:3" ht="20.100000000000001" customHeight="1"/>
    <row r="27" spans="2:3" ht="20.100000000000001" customHeight="1"/>
    <row r="28" spans="2:3" ht="20.100000000000001" customHeight="1"/>
    <row r="29" spans="2:3" ht="19.7" customHeight="1"/>
    <row r="30" spans="2:3" ht="19.7" customHeight="1"/>
    <row r="31" spans="2:3" ht="19.7" customHeight="1"/>
    <row r="32" spans="2:3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N50"/>
  <sheetViews>
    <sheetView zoomScaleNormal="100" zoomScaleSheetLayoutView="100" workbookViewId="0"/>
  </sheetViews>
  <sheetFormatPr defaultColWidth="9" defaultRowHeight="14.25"/>
  <cols>
    <col min="1" max="1" width="34.25" style="297" customWidth="1"/>
    <col min="2" max="2" width="10.625" style="298" customWidth="1"/>
    <col min="3" max="3" width="34.25" style="297" customWidth="1"/>
    <col min="4" max="4" width="10.625" style="298" customWidth="1"/>
    <col min="5" max="16384" width="9" style="299"/>
  </cols>
  <sheetData>
    <row r="1" spans="1:118" customFormat="1" ht="27" customHeight="1">
      <c r="A1" s="267" t="s">
        <v>179</v>
      </c>
      <c r="B1" s="300"/>
      <c r="C1" s="301"/>
      <c r="D1" s="300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</row>
    <row r="2" spans="1:118" customFormat="1" ht="27" customHeight="1">
      <c r="A2" s="486" t="s">
        <v>180</v>
      </c>
      <c r="B2" s="487"/>
      <c r="C2" s="488"/>
      <c r="D2" s="487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</row>
    <row r="3" spans="1:118" customFormat="1" ht="19.899999999999999" customHeight="1">
      <c r="A3" s="302"/>
      <c r="B3" s="303"/>
      <c r="C3" s="484" t="s">
        <v>181</v>
      </c>
      <c r="D3" s="484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</row>
    <row r="4" spans="1:118" customFormat="1" ht="20.100000000000001" customHeight="1">
      <c r="A4" s="304" t="s">
        <v>182</v>
      </c>
      <c r="B4" s="305" t="s">
        <v>121</v>
      </c>
      <c r="C4" s="304" t="s">
        <v>183</v>
      </c>
      <c r="D4" s="305" t="s">
        <v>121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</row>
    <row r="5" spans="1:118" customFormat="1" ht="20.100000000000001" customHeight="1">
      <c r="A5" s="306" t="s">
        <v>184</v>
      </c>
      <c r="B5" s="216">
        <f>'1'!D31</f>
        <v>86222</v>
      </c>
      <c r="C5" s="308" t="s">
        <v>185</v>
      </c>
      <c r="D5" s="216">
        <f>'2'!E31</f>
        <v>523513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</row>
    <row r="6" spans="1:118" s="20" customFormat="1" ht="20.100000000000001" customHeight="1">
      <c r="A6" s="309" t="s">
        <v>186</v>
      </c>
      <c r="B6" s="395">
        <f>B7+B11+B12+B16+B17+B22</f>
        <v>664229</v>
      </c>
      <c r="C6" s="311" t="s">
        <v>187</v>
      </c>
      <c r="D6" s="217">
        <f>D7+D10+D11+D12+D13+D14+D15</f>
        <v>27096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</row>
    <row r="7" spans="1:118" s="20" customFormat="1" ht="20.100000000000001" customHeight="1">
      <c r="A7" s="412" t="s">
        <v>188</v>
      </c>
      <c r="B7" s="395">
        <f>SUM(B8:B10)</f>
        <v>415994</v>
      </c>
      <c r="C7" s="314" t="s">
        <v>189</v>
      </c>
      <c r="D7" s="224">
        <f>SUM(D8:D9)</f>
        <v>24119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</row>
    <row r="8" spans="1:118" s="20" customFormat="1" ht="20.100000000000001" customHeight="1">
      <c r="A8" s="414" t="s">
        <v>190</v>
      </c>
      <c r="B8" s="220">
        <v>9979</v>
      </c>
      <c r="C8" s="314" t="s">
        <v>191</v>
      </c>
      <c r="D8" s="415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</row>
    <row r="9" spans="1:118" s="20" customFormat="1" ht="20.100000000000001" customHeight="1">
      <c r="A9" s="316" t="s">
        <v>192</v>
      </c>
      <c r="B9" s="220">
        <v>381034</v>
      </c>
      <c r="C9" s="314" t="s">
        <v>193</v>
      </c>
      <c r="D9" s="224">
        <v>24119</v>
      </c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</row>
    <row r="10" spans="1:118" s="20" customFormat="1" ht="20.100000000000001" customHeight="1">
      <c r="A10" s="316" t="s">
        <v>194</v>
      </c>
      <c r="B10" s="220">
        <v>24981</v>
      </c>
      <c r="C10" s="33" t="s">
        <v>195</v>
      </c>
      <c r="D10" s="415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</row>
    <row r="11" spans="1:118" s="20" customFormat="1" ht="20.100000000000001" customHeight="1">
      <c r="A11" s="416" t="s">
        <v>196</v>
      </c>
      <c r="B11" s="220">
        <v>67746</v>
      </c>
      <c r="C11" s="33" t="s">
        <v>197</v>
      </c>
      <c r="D11" s="224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</row>
    <row r="12" spans="1:118" s="20" customFormat="1" ht="20.100000000000001" customHeight="1">
      <c r="A12" s="414" t="s">
        <v>198</v>
      </c>
      <c r="B12" s="224">
        <f>SUM(B13:B15)</f>
        <v>26000</v>
      </c>
      <c r="C12" s="33" t="s">
        <v>199</v>
      </c>
      <c r="D12" s="224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</row>
    <row r="13" spans="1:118" s="20" customFormat="1" ht="20.100000000000001" customHeight="1">
      <c r="A13" s="33" t="s">
        <v>200</v>
      </c>
      <c r="B13" s="220">
        <v>21000</v>
      </c>
      <c r="C13" s="33" t="s">
        <v>201</v>
      </c>
      <c r="D13" s="224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</row>
    <row r="14" spans="1:118" s="20" customFormat="1" ht="20.100000000000001" customHeight="1">
      <c r="A14" s="33" t="s">
        <v>202</v>
      </c>
      <c r="B14" s="220">
        <v>5000</v>
      </c>
      <c r="C14" s="33" t="s">
        <v>203</v>
      </c>
      <c r="D14" s="224">
        <v>2977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</row>
    <row r="15" spans="1:118" customFormat="1" ht="20.100000000000001" customHeight="1">
      <c r="A15" s="33" t="s">
        <v>204</v>
      </c>
      <c r="B15" s="220"/>
      <c r="C15" s="33" t="s">
        <v>205</v>
      </c>
      <c r="D15" s="418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</row>
    <row r="16" spans="1:118" customFormat="1" ht="20.100000000000001" customHeight="1">
      <c r="A16" s="33" t="s">
        <v>206</v>
      </c>
      <c r="B16" s="220">
        <v>459</v>
      </c>
      <c r="C16" s="33" t="s">
        <v>207</v>
      </c>
      <c r="D16" s="415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</row>
    <row r="17" spans="1:118" customFormat="1" ht="20.100000000000001" customHeight="1">
      <c r="A17" s="33" t="s">
        <v>208</v>
      </c>
      <c r="B17" s="220">
        <f>SUM(B18:B21)</f>
        <v>4900</v>
      </c>
      <c r="C17" s="33" t="s">
        <v>209</v>
      </c>
      <c r="D17" s="415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</row>
    <row r="18" spans="1:118" customFormat="1" ht="20.100000000000001" customHeight="1">
      <c r="A18" s="33" t="s">
        <v>210</v>
      </c>
      <c r="B18" s="220">
        <v>4900</v>
      </c>
      <c r="C18" s="33" t="s">
        <v>211</v>
      </c>
      <c r="D18" s="415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</row>
    <row r="19" spans="1:118" customFormat="1" ht="20.100000000000001" customHeight="1">
      <c r="A19" s="33" t="s">
        <v>212</v>
      </c>
      <c r="B19" s="220"/>
      <c r="C19" s="33" t="s">
        <v>213</v>
      </c>
      <c r="D19" s="415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</row>
    <row r="20" spans="1:118" customFormat="1" ht="20.100000000000001" customHeight="1">
      <c r="A20" s="33" t="s">
        <v>214</v>
      </c>
      <c r="B20" s="220"/>
      <c r="C20" s="321" t="s">
        <v>215</v>
      </c>
      <c r="D20" s="419">
        <f>SUM(D21:D26)</f>
        <v>138180</v>
      </c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</row>
    <row r="21" spans="1:118" customFormat="1" ht="20.100000000000001" customHeight="1">
      <c r="A21" s="33" t="s">
        <v>216</v>
      </c>
      <c r="B21" s="220"/>
      <c r="C21" s="33" t="s">
        <v>217</v>
      </c>
      <c r="D21" s="224">
        <v>138180</v>
      </c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</row>
    <row r="22" spans="1:118" customFormat="1" ht="20.100000000000001" customHeight="1">
      <c r="A22" s="33" t="s">
        <v>218</v>
      </c>
      <c r="B22" s="220">
        <f>B23+B26</f>
        <v>149130</v>
      </c>
      <c r="C22" s="33" t="s">
        <v>219</v>
      </c>
      <c r="D22" s="224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</row>
    <row r="23" spans="1:118" customFormat="1" ht="20.100000000000001" customHeight="1">
      <c r="A23" s="33" t="s">
        <v>220</v>
      </c>
      <c r="B23" s="220">
        <f>SUM(B24:B25)</f>
        <v>148580</v>
      </c>
      <c r="C23" s="33" t="s">
        <v>221</v>
      </c>
      <c r="D23" s="224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</row>
    <row r="24" spans="1:118" customFormat="1" ht="20.100000000000001" customHeight="1">
      <c r="A24" s="33" t="s">
        <v>222</v>
      </c>
      <c r="B24" s="220">
        <v>10400</v>
      </c>
      <c r="C24" s="33"/>
      <c r="D24" s="224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</row>
    <row r="25" spans="1:118" customFormat="1" ht="20.100000000000001" customHeight="1">
      <c r="A25" s="33" t="s">
        <v>223</v>
      </c>
      <c r="B25" s="220">
        <v>138180</v>
      </c>
      <c r="C25" s="322"/>
      <c r="D25" s="415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</row>
    <row r="26" spans="1:118" customFormat="1" ht="20.100000000000001" customHeight="1">
      <c r="A26" s="33" t="s">
        <v>224</v>
      </c>
      <c r="B26" s="220">
        <v>550</v>
      </c>
      <c r="C26" s="322"/>
      <c r="D26" s="415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</row>
    <row r="27" spans="1:118" customFormat="1" ht="20.100000000000001" customHeight="1">
      <c r="A27" s="322"/>
      <c r="B27" s="220"/>
      <c r="C27" s="322"/>
      <c r="D27" s="415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</row>
    <row r="28" spans="1:118" customFormat="1" ht="20.100000000000001" customHeight="1">
      <c r="A28" s="381" t="s">
        <v>225</v>
      </c>
      <c r="B28" s="216">
        <f>B5+B6</f>
        <v>750451</v>
      </c>
      <c r="C28" s="381" t="s">
        <v>226</v>
      </c>
      <c r="D28" s="216">
        <f>D5+D6+D20</f>
        <v>688789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</row>
    <row r="29" spans="1:118" customFormat="1" ht="19.7" customHeight="1">
      <c r="A29" s="311"/>
      <c r="B29" s="439"/>
      <c r="C29" s="311" t="s">
        <v>227</v>
      </c>
      <c r="D29" s="216">
        <f>'2'!D31-'2'!E31</f>
        <v>61662</v>
      </c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</row>
    <row r="30" spans="1:118" customFormat="1" ht="19.7" customHeight="1">
      <c r="A30" s="323"/>
      <c r="B30" s="216"/>
      <c r="C30" s="311" t="s">
        <v>228</v>
      </c>
      <c r="D30" s="216">
        <f>D29</f>
        <v>61662</v>
      </c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</row>
    <row r="31" spans="1:118" ht="19.7" customHeight="1"/>
    <row r="32" spans="1:118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</sheetData>
  <mergeCells count="2">
    <mergeCell ref="A2:D2"/>
    <mergeCell ref="C3:D3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89" orientation="portrait" useFirstPageNumber="1" r:id="rId1"/>
  <headerFooter>
    <oddFooter>&amp;C第 &amp;P 页，共 &amp;N 页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8" tint="-0.249977111117893"/>
  </sheetPr>
  <dimension ref="A1:IG70"/>
  <sheetViews>
    <sheetView showZeros="0" workbookViewId="0"/>
  </sheetViews>
  <sheetFormatPr defaultColWidth="9" defaultRowHeight="14.25"/>
  <cols>
    <col min="1" max="1" width="42.25" style="88" customWidth="1"/>
    <col min="2" max="3" width="12.5" style="88" customWidth="1"/>
    <col min="4" max="4" width="12.5" style="89" customWidth="1"/>
    <col min="5" max="16384" width="9" style="51"/>
  </cols>
  <sheetData>
    <row r="1" spans="1:241" ht="27" customHeight="1">
      <c r="A1" s="90" t="s">
        <v>1618</v>
      </c>
      <c r="B1" s="90"/>
      <c r="C1" s="90"/>
    </row>
    <row r="2" spans="1:241" ht="27" customHeight="1">
      <c r="A2" s="516" t="s">
        <v>1619</v>
      </c>
      <c r="B2" s="516"/>
      <c r="C2" s="516"/>
      <c r="D2" s="517"/>
      <c r="E2" s="53"/>
      <c r="F2" s="53"/>
      <c r="G2" s="53"/>
      <c r="H2" s="53"/>
    </row>
    <row r="3" spans="1:241" ht="19.899999999999999" customHeight="1">
      <c r="D3" s="57" t="s">
        <v>1258</v>
      </c>
    </row>
    <row r="4" spans="1:241" ht="20.100000000000001" customHeight="1">
      <c r="A4" s="91" t="s">
        <v>118</v>
      </c>
      <c r="B4" s="91" t="s">
        <v>1259</v>
      </c>
      <c r="C4" s="91" t="s">
        <v>1620</v>
      </c>
      <c r="D4" s="59" t="s">
        <v>121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</row>
    <row r="5" spans="1:241" ht="20.100000000000001" customHeight="1">
      <c r="A5" s="92" t="s">
        <v>1621</v>
      </c>
      <c r="B5" s="40">
        <f>SUM(B6:B12)</f>
        <v>2500</v>
      </c>
      <c r="C5" s="40">
        <f>SUM(C6:C12)</f>
        <v>2500</v>
      </c>
      <c r="D5" s="40">
        <f>SUM(D6:D12)</f>
        <v>0</v>
      </c>
      <c r="E5" s="61"/>
      <c r="F5" s="61"/>
      <c r="G5" s="61"/>
      <c r="H5" s="61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</row>
    <row r="6" spans="1:241" ht="20.100000000000001" customHeight="1">
      <c r="A6" s="93" t="s">
        <v>1622</v>
      </c>
      <c r="B6" s="35"/>
      <c r="C6" s="35"/>
      <c r="D6" s="35"/>
      <c r="E6" s="85"/>
      <c r="F6" s="61"/>
      <c r="G6" s="61"/>
      <c r="H6" s="61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</row>
    <row r="7" spans="1:241" ht="20.100000000000001" customHeight="1">
      <c r="A7" s="93" t="s">
        <v>1623</v>
      </c>
      <c r="B7" s="35"/>
      <c r="C7" s="35"/>
      <c r="D7" s="35"/>
      <c r="E7" s="61"/>
      <c r="F7" s="61"/>
      <c r="G7" s="61"/>
      <c r="H7" s="61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</row>
    <row r="8" spans="1:241" ht="20.100000000000001" customHeight="1">
      <c r="A8" s="93" t="s">
        <v>1624</v>
      </c>
      <c r="B8" s="35"/>
      <c r="C8" s="35"/>
      <c r="D8" s="35"/>
      <c r="E8" s="61"/>
      <c r="F8" s="61"/>
      <c r="G8" s="61"/>
      <c r="H8" s="61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</row>
    <row r="9" spans="1:241" ht="20.100000000000001" customHeight="1">
      <c r="A9" s="93" t="s">
        <v>1625</v>
      </c>
      <c r="B9" s="35"/>
      <c r="C9" s="35"/>
      <c r="D9" s="35"/>
      <c r="E9" s="61"/>
      <c r="F9" s="61"/>
      <c r="G9" s="61"/>
      <c r="H9" s="61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</row>
    <row r="10" spans="1:241" ht="20.100000000000001" customHeight="1">
      <c r="A10" s="93" t="s">
        <v>1626</v>
      </c>
      <c r="B10" s="35"/>
      <c r="C10" s="35"/>
      <c r="D10" s="35"/>
      <c r="E10" s="61"/>
      <c r="F10" s="61"/>
      <c r="G10" s="61"/>
      <c r="H10" s="61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</row>
    <row r="11" spans="1:241" ht="20.100000000000001" customHeight="1">
      <c r="A11" s="93" t="s">
        <v>1627</v>
      </c>
      <c r="B11" s="35"/>
      <c r="C11" s="35"/>
      <c r="D11" s="35"/>
      <c r="E11" s="61"/>
      <c r="F11" s="61"/>
      <c r="G11" s="61"/>
      <c r="H11" s="61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</row>
    <row r="12" spans="1:241" ht="20.100000000000001" customHeight="1">
      <c r="A12" s="93" t="s">
        <v>1628</v>
      </c>
      <c r="B12" s="35">
        <v>2500</v>
      </c>
      <c r="C12" s="35">
        <v>2500</v>
      </c>
      <c r="D12" s="35"/>
      <c r="E12" s="61"/>
      <c r="F12" s="61"/>
      <c r="G12" s="61"/>
      <c r="H12" s="61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</row>
    <row r="13" spans="1:241" ht="20.100000000000001" customHeight="1">
      <c r="A13" s="92" t="s">
        <v>1629</v>
      </c>
      <c r="B13" s="40">
        <f>SUM(B14:B17)</f>
        <v>1100</v>
      </c>
      <c r="C13" s="40">
        <f>SUM(C14:C17)</f>
        <v>1100</v>
      </c>
      <c r="D13" s="40">
        <f>SUM(D14:D17)</f>
        <v>0</v>
      </c>
      <c r="E13" s="61"/>
      <c r="F13" s="61"/>
      <c r="G13" s="61"/>
      <c r="H13" s="61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</row>
    <row r="14" spans="1:241" ht="20.100000000000001" customHeight="1">
      <c r="A14" s="93" t="s">
        <v>1630</v>
      </c>
      <c r="B14" s="35"/>
      <c r="C14" s="35"/>
      <c r="D14" s="35"/>
      <c r="E14" s="61"/>
      <c r="F14" s="61"/>
      <c r="G14" s="61"/>
      <c r="H14" s="61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</row>
    <row r="15" spans="1:241" ht="20.100000000000001" customHeight="1">
      <c r="A15" s="93" t="s">
        <v>1631</v>
      </c>
      <c r="B15" s="35"/>
      <c r="C15" s="35"/>
      <c r="D15" s="35"/>
      <c r="E15" s="61"/>
      <c r="F15" s="61"/>
      <c r="G15" s="61"/>
      <c r="H15" s="61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</row>
    <row r="16" spans="1:241" ht="20.100000000000001" customHeight="1">
      <c r="A16" s="93" t="s">
        <v>1632</v>
      </c>
      <c r="B16" s="35"/>
      <c r="C16" s="35"/>
      <c r="D16" s="35"/>
      <c r="E16" s="61"/>
      <c r="F16" s="61"/>
      <c r="G16" s="61"/>
      <c r="H16" s="61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</row>
    <row r="17" spans="1:241" ht="20.100000000000001" customHeight="1">
      <c r="A17" s="123" t="s">
        <v>1633</v>
      </c>
      <c r="B17" s="35">
        <v>1100</v>
      </c>
      <c r="C17" s="35">
        <v>1100</v>
      </c>
      <c r="D17" s="35"/>
      <c r="E17" s="61"/>
      <c r="F17" s="61"/>
      <c r="G17" s="61"/>
      <c r="H17" s="61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</row>
    <row r="18" spans="1:241" ht="20.100000000000001" customHeight="1">
      <c r="A18" s="92" t="s">
        <v>1634</v>
      </c>
      <c r="B18" s="40"/>
      <c r="C18" s="40"/>
      <c r="D18" s="40">
        <f>SUM(D19:D21)</f>
        <v>0</v>
      </c>
      <c r="E18" s="61"/>
      <c r="F18" s="61"/>
      <c r="G18" s="61"/>
      <c r="H18" s="61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</row>
    <row r="19" spans="1:241" ht="20.100000000000001" customHeight="1">
      <c r="A19" s="93" t="s">
        <v>1635</v>
      </c>
      <c r="B19" s="35"/>
      <c r="C19" s="35"/>
      <c r="D19" s="35"/>
      <c r="E19" s="61"/>
      <c r="F19" s="61"/>
      <c r="G19" s="61"/>
      <c r="H19" s="61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</row>
    <row r="20" spans="1:241" ht="20.100000000000001" customHeight="1">
      <c r="A20" s="93" t="s">
        <v>1636</v>
      </c>
      <c r="B20" s="35"/>
      <c r="C20" s="35"/>
      <c r="D20" s="35"/>
      <c r="E20" s="61"/>
      <c r="F20" s="61"/>
      <c r="G20" s="61"/>
      <c r="H20" s="61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</row>
    <row r="21" spans="1:241" ht="20.100000000000001" customHeight="1">
      <c r="A21" s="93" t="s">
        <v>1637</v>
      </c>
      <c r="B21" s="35"/>
      <c r="C21" s="35"/>
      <c r="D21" s="35"/>
      <c r="E21" s="61"/>
      <c r="F21" s="61"/>
      <c r="G21" s="61"/>
      <c r="H21" s="61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</row>
    <row r="22" spans="1:241" ht="20.100000000000001" customHeight="1">
      <c r="A22" s="92" t="s">
        <v>1638</v>
      </c>
      <c r="B22" s="40"/>
      <c r="C22" s="40"/>
      <c r="D22" s="40">
        <f>SUM(D23:D25)</f>
        <v>0</v>
      </c>
      <c r="E22" s="61"/>
      <c r="F22" s="61"/>
      <c r="G22" s="61"/>
      <c r="H22" s="61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</row>
    <row r="23" spans="1:241" ht="20.100000000000001" customHeight="1">
      <c r="A23" s="93" t="s">
        <v>1639</v>
      </c>
      <c r="B23" s="35"/>
      <c r="C23" s="35"/>
      <c r="D23" s="35"/>
      <c r="E23" s="85"/>
      <c r="F23" s="61"/>
      <c r="G23" s="61"/>
      <c r="H23" s="61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</row>
    <row r="24" spans="1:241" ht="20.100000000000001" customHeight="1">
      <c r="A24" s="93" t="s">
        <v>1640</v>
      </c>
      <c r="B24" s="35"/>
      <c r="C24" s="35"/>
      <c r="D24" s="35"/>
      <c r="E24" s="61"/>
      <c r="F24" s="61"/>
      <c r="G24" s="61"/>
      <c r="H24" s="61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</row>
    <row r="25" spans="1:241" ht="20.100000000000001" customHeight="1">
      <c r="A25" s="93" t="s">
        <v>1641</v>
      </c>
      <c r="B25" s="35"/>
      <c r="C25" s="35"/>
      <c r="D25" s="35"/>
      <c r="E25" s="61"/>
      <c r="F25" s="61"/>
      <c r="G25" s="61"/>
      <c r="H25" s="61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</row>
    <row r="26" spans="1:241" ht="20.100000000000001" customHeight="1">
      <c r="A26" s="92" t="s">
        <v>1642</v>
      </c>
      <c r="B26" s="40">
        <f>B27</f>
        <v>1400</v>
      </c>
      <c r="C26" s="40">
        <f>C27</f>
        <v>1400</v>
      </c>
      <c r="D26" s="40">
        <f>D27</f>
        <v>5000</v>
      </c>
      <c r="E26" s="75"/>
      <c r="F26" s="75"/>
      <c r="G26" s="75"/>
      <c r="H26" s="75"/>
    </row>
    <row r="27" spans="1:241" ht="20.100000000000001" customHeight="1">
      <c r="A27" s="93" t="s">
        <v>1643</v>
      </c>
      <c r="B27" s="35">
        <v>1400</v>
      </c>
      <c r="C27" s="35">
        <v>1400</v>
      </c>
      <c r="D27" s="35">
        <v>5000</v>
      </c>
      <c r="E27" s="75"/>
      <c r="F27" s="75"/>
      <c r="G27" s="75"/>
      <c r="H27" s="75"/>
    </row>
    <row r="28" spans="1:241" ht="20.100000000000001" customHeight="1">
      <c r="A28" s="94" t="s">
        <v>1505</v>
      </c>
      <c r="B28" s="40">
        <f>SUM(B5,B13,B18,B22,B26)</f>
        <v>5000</v>
      </c>
      <c r="C28" s="40">
        <f>SUM(C5,C13,C18,C22,C26)</f>
        <v>5000</v>
      </c>
      <c r="D28" s="40">
        <f>SUM(D5,D13,D18,D22,D26)</f>
        <v>5000</v>
      </c>
      <c r="E28" s="75"/>
      <c r="F28" s="75"/>
      <c r="G28" s="75"/>
      <c r="H28" s="75"/>
    </row>
    <row r="29" spans="1:241" ht="19.7" customHeight="1">
      <c r="A29" s="95"/>
      <c r="B29" s="95"/>
      <c r="C29" s="95"/>
      <c r="D29" s="96"/>
      <c r="E29" s="75"/>
      <c r="F29" s="75"/>
      <c r="G29" s="75"/>
      <c r="H29" s="75"/>
    </row>
    <row r="30" spans="1:241" ht="19.7" customHeight="1">
      <c r="A30" s="95"/>
      <c r="B30" s="95"/>
      <c r="C30" s="95"/>
      <c r="D30" s="96"/>
      <c r="E30" s="75"/>
      <c r="F30" s="75"/>
      <c r="G30" s="75"/>
      <c r="H30" s="75"/>
    </row>
    <row r="31" spans="1:241" ht="19.7" customHeight="1">
      <c r="A31" s="95"/>
      <c r="B31" s="95"/>
      <c r="C31" s="95"/>
      <c r="D31" s="96"/>
      <c r="E31" s="75"/>
      <c r="F31" s="75"/>
      <c r="G31" s="75"/>
      <c r="H31" s="75"/>
    </row>
    <row r="32" spans="1:241" ht="19.7" customHeight="1">
      <c r="A32" s="95"/>
      <c r="B32" s="95"/>
      <c r="C32" s="95"/>
      <c r="D32" s="96"/>
      <c r="E32" s="80"/>
      <c r="F32" s="75"/>
      <c r="G32" s="75"/>
      <c r="H32" s="75"/>
    </row>
    <row r="33" spans="1:8" ht="19.7" customHeight="1">
      <c r="A33" s="95"/>
      <c r="B33" s="95"/>
      <c r="C33" s="95"/>
      <c r="D33" s="96"/>
      <c r="E33" s="75"/>
      <c r="F33" s="75"/>
      <c r="G33" s="75"/>
      <c r="H33" s="75"/>
    </row>
    <row r="34" spans="1:8" ht="19.7" customHeight="1">
      <c r="A34" s="95"/>
      <c r="B34" s="95"/>
      <c r="C34" s="95"/>
      <c r="D34" s="96"/>
      <c r="E34" s="75"/>
      <c r="F34" s="75"/>
      <c r="G34" s="75"/>
      <c r="H34" s="75"/>
    </row>
    <row r="35" spans="1:8" ht="19.7" customHeight="1">
      <c r="A35" s="95"/>
      <c r="B35" s="95"/>
      <c r="C35" s="95"/>
      <c r="D35" s="96"/>
      <c r="E35" s="75"/>
      <c r="F35" s="75"/>
      <c r="G35" s="75"/>
      <c r="H35" s="75"/>
    </row>
    <row r="36" spans="1:8" ht="19.7" customHeight="1">
      <c r="A36" s="95"/>
      <c r="B36" s="95"/>
      <c r="C36" s="95"/>
      <c r="D36" s="96"/>
      <c r="E36" s="75"/>
      <c r="F36" s="75"/>
      <c r="G36" s="75"/>
      <c r="H36" s="75"/>
    </row>
    <row r="37" spans="1:8" ht="19.7" customHeight="1"/>
    <row r="38" spans="1:8" ht="19.7" customHeight="1"/>
    <row r="39" spans="1:8" ht="19.7" customHeight="1"/>
    <row r="40" spans="1:8" ht="19.7" customHeight="1"/>
    <row r="41" spans="1:8" ht="19.7" customHeight="1"/>
    <row r="42" spans="1:8" ht="19.7" customHeight="1"/>
    <row r="43" spans="1:8" ht="19.7" customHeight="1"/>
    <row r="44" spans="1:8" ht="19.7" customHeight="1"/>
    <row r="45" spans="1:8" ht="19.7" customHeight="1"/>
    <row r="46" spans="1:8" ht="19.7" customHeight="1"/>
    <row r="47" spans="1:8" ht="19.7" customHeight="1"/>
    <row r="48" spans="1: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 r:id="rId1"/>
  <headerFooter>
    <oddFooter>&amp;C第 &amp;P 页，共 &amp;N 页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IE70"/>
  <sheetViews>
    <sheetView showZeros="0" workbookViewId="0"/>
  </sheetViews>
  <sheetFormatPr defaultColWidth="9" defaultRowHeight="14.25"/>
  <cols>
    <col min="1" max="1" width="44.25" style="97" customWidth="1"/>
    <col min="2" max="3" width="12.125" style="97" customWidth="1"/>
    <col min="4" max="4" width="12.125" style="52" customWidth="1"/>
    <col min="5" max="5" width="35.5" style="51" customWidth="1"/>
    <col min="6" max="6" width="9.25" style="51" customWidth="1"/>
    <col min="7" max="16384" width="9" style="51"/>
  </cols>
  <sheetData>
    <row r="1" spans="1:239" ht="27" customHeight="1">
      <c r="A1" s="90" t="s">
        <v>1644</v>
      </c>
      <c r="B1" s="90"/>
      <c r="C1" s="90"/>
    </row>
    <row r="2" spans="1:239" ht="27" customHeight="1">
      <c r="A2" s="518" t="s">
        <v>1645</v>
      </c>
      <c r="B2" s="518"/>
      <c r="C2" s="518"/>
      <c r="D2" s="519"/>
      <c r="E2" s="81"/>
      <c r="F2" s="81"/>
      <c r="G2" s="53"/>
      <c r="H2" s="53"/>
      <c r="I2" s="53"/>
      <c r="J2" s="53"/>
      <c r="K2" s="53"/>
      <c r="L2" s="53"/>
      <c r="M2" s="53"/>
    </row>
    <row r="3" spans="1:239" ht="24" customHeight="1">
      <c r="A3" s="98"/>
      <c r="B3" s="98"/>
      <c r="C3" s="98"/>
      <c r="D3" s="57" t="s">
        <v>1258</v>
      </c>
      <c r="F3" s="68"/>
    </row>
    <row r="4" spans="1:239" ht="24" customHeight="1">
      <c r="A4" s="99" t="s">
        <v>118</v>
      </c>
      <c r="B4" s="99" t="s">
        <v>1259</v>
      </c>
      <c r="C4" s="99" t="s">
        <v>1620</v>
      </c>
      <c r="D4" s="59" t="s">
        <v>121</v>
      </c>
      <c r="E4" s="61"/>
      <c r="F4" s="61"/>
      <c r="G4" s="8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</row>
    <row r="5" spans="1:239" ht="24" customHeight="1">
      <c r="A5" s="100" t="s">
        <v>1646</v>
      </c>
      <c r="B5" s="100">
        <v>26</v>
      </c>
      <c r="C5" s="40">
        <f>SUM(C6:C9)</f>
        <v>47</v>
      </c>
      <c r="D5" s="40">
        <f>SUM(D6:D9)</f>
        <v>47</v>
      </c>
      <c r="E5" s="61"/>
      <c r="F5" s="61"/>
      <c r="G5" s="85"/>
      <c r="H5" s="61"/>
      <c r="I5" s="61"/>
      <c r="J5" s="61"/>
      <c r="K5" s="61"/>
      <c r="L5" s="61"/>
      <c r="M5" s="61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</row>
    <row r="6" spans="1:239" ht="24" customHeight="1">
      <c r="A6" s="101" t="s">
        <v>1647</v>
      </c>
      <c r="B6" s="116">
        <v>26</v>
      </c>
      <c r="C6" s="35">
        <v>47</v>
      </c>
      <c r="D6" s="35">
        <v>47</v>
      </c>
      <c r="E6" s="85"/>
      <c r="F6" s="85"/>
      <c r="G6" s="61"/>
      <c r="H6" s="61"/>
      <c r="I6" s="61"/>
      <c r="J6" s="61"/>
      <c r="K6" s="61"/>
      <c r="L6" s="61"/>
      <c r="M6" s="61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</row>
    <row r="7" spans="1:239" ht="24" customHeight="1">
      <c r="A7" s="101" t="s">
        <v>1648</v>
      </c>
      <c r="B7" s="116"/>
      <c r="C7" s="116"/>
      <c r="D7" s="118"/>
      <c r="E7" s="61"/>
      <c r="F7" s="61"/>
      <c r="G7" s="61"/>
      <c r="H7" s="61"/>
      <c r="I7" s="61"/>
      <c r="J7" s="61"/>
      <c r="K7" s="61"/>
      <c r="L7" s="61"/>
      <c r="M7" s="61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</row>
    <row r="8" spans="1:239" ht="24" customHeight="1">
      <c r="A8" s="101" t="s">
        <v>1649</v>
      </c>
      <c r="B8" s="119"/>
      <c r="C8" s="119"/>
      <c r="D8" s="118"/>
      <c r="E8" s="61"/>
      <c r="F8" s="61"/>
      <c r="G8" s="61"/>
      <c r="H8" s="61"/>
      <c r="I8" s="61"/>
      <c r="J8" s="61"/>
      <c r="K8" s="61"/>
      <c r="L8" s="61"/>
      <c r="M8" s="61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</row>
    <row r="9" spans="1:239" ht="24" customHeight="1">
      <c r="A9" s="101" t="s">
        <v>1650</v>
      </c>
      <c r="B9" s="119"/>
      <c r="C9" s="119"/>
      <c r="D9" s="120"/>
      <c r="E9" s="61"/>
      <c r="F9" s="61"/>
      <c r="G9" s="61"/>
      <c r="H9" s="61"/>
      <c r="I9" s="85"/>
      <c r="J9" s="61"/>
      <c r="K9" s="61"/>
      <c r="L9" s="61"/>
      <c r="M9" s="61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</row>
    <row r="10" spans="1:239" ht="24" customHeight="1">
      <c r="A10" s="100" t="s">
        <v>1651</v>
      </c>
      <c r="B10" s="100"/>
      <c r="C10" s="100"/>
      <c r="D10" s="121">
        <f>SUM(D11:D17)</f>
        <v>0</v>
      </c>
      <c r="E10" s="61"/>
      <c r="F10" s="61"/>
      <c r="G10" s="61"/>
      <c r="H10" s="61"/>
      <c r="I10" s="61"/>
      <c r="J10" s="61"/>
      <c r="K10" s="61"/>
      <c r="L10" s="61"/>
      <c r="M10" s="61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</row>
    <row r="11" spans="1:239" ht="24" customHeight="1">
      <c r="A11" s="101" t="s">
        <v>1652</v>
      </c>
      <c r="B11" s="119"/>
      <c r="C11" s="119"/>
      <c r="D11" s="118"/>
      <c r="E11" s="61"/>
      <c r="F11" s="61"/>
      <c r="G11" s="61"/>
      <c r="H11" s="61"/>
      <c r="I11" s="85"/>
      <c r="J11" s="61"/>
      <c r="K11" s="61"/>
      <c r="L11" s="61"/>
      <c r="M11" s="61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</row>
    <row r="12" spans="1:239" ht="24" customHeight="1">
      <c r="A12" s="101" t="s">
        <v>1653</v>
      </c>
      <c r="B12" s="119"/>
      <c r="C12" s="119"/>
      <c r="D12" s="118"/>
      <c r="E12" s="61"/>
      <c r="F12" s="61"/>
      <c r="G12" s="61"/>
      <c r="H12" s="61"/>
      <c r="I12" s="61"/>
      <c r="J12" s="61"/>
      <c r="K12" s="61"/>
      <c r="L12" s="61"/>
      <c r="M12" s="61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</row>
    <row r="13" spans="1:239" ht="24" customHeight="1">
      <c r="A13" s="101" t="s">
        <v>1654</v>
      </c>
      <c r="B13" s="116"/>
      <c r="C13" s="116"/>
      <c r="D13" s="118"/>
      <c r="E13" s="61"/>
      <c r="F13" s="61"/>
      <c r="G13" s="61"/>
      <c r="H13" s="61"/>
      <c r="I13" s="61"/>
      <c r="J13" s="61"/>
      <c r="K13" s="61"/>
      <c r="L13" s="61"/>
      <c r="M13" s="61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</row>
    <row r="14" spans="1:239" ht="24" customHeight="1">
      <c r="A14" s="101" t="s">
        <v>1655</v>
      </c>
      <c r="B14" s="116"/>
      <c r="C14" s="116"/>
      <c r="D14" s="122"/>
      <c r="E14" s="61"/>
      <c r="F14" s="61"/>
      <c r="G14" s="61"/>
      <c r="H14" s="61"/>
      <c r="I14" s="61"/>
      <c r="J14" s="61"/>
      <c r="K14" s="61"/>
      <c r="L14" s="61"/>
      <c r="M14" s="61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</row>
    <row r="15" spans="1:239" ht="24" customHeight="1">
      <c r="A15" s="101" t="s">
        <v>1656</v>
      </c>
      <c r="B15" s="116"/>
      <c r="C15" s="116"/>
      <c r="D15" s="120"/>
      <c r="E15" s="61"/>
      <c r="F15" s="61"/>
      <c r="G15" s="61"/>
      <c r="H15" s="61"/>
      <c r="I15" s="61"/>
      <c r="J15" s="61"/>
      <c r="K15" s="61"/>
      <c r="L15" s="61"/>
      <c r="M15" s="61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</row>
    <row r="16" spans="1:239" ht="24" customHeight="1">
      <c r="A16" s="101" t="s">
        <v>1657</v>
      </c>
      <c r="B16" s="119"/>
      <c r="C16" s="119"/>
      <c r="D16" s="118"/>
      <c r="E16" s="61"/>
      <c r="F16" s="61"/>
      <c r="G16" s="61"/>
      <c r="H16" s="61"/>
      <c r="I16" s="61"/>
      <c r="J16" s="61"/>
      <c r="K16" s="61"/>
      <c r="L16" s="61"/>
      <c r="M16" s="61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</row>
    <row r="17" spans="1:13" ht="24" customHeight="1">
      <c r="A17" s="101" t="s">
        <v>1658</v>
      </c>
      <c r="B17" s="119"/>
      <c r="C17" s="119"/>
      <c r="D17" s="117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24" customHeight="1">
      <c r="A18" s="100" t="s">
        <v>1659</v>
      </c>
      <c r="B18" s="100"/>
      <c r="C18" s="100"/>
      <c r="D18" s="121">
        <f>D19</f>
        <v>0</v>
      </c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24" customHeight="1">
      <c r="A19" s="101" t="s">
        <v>1660</v>
      </c>
      <c r="B19" s="119"/>
      <c r="C19" s="119"/>
      <c r="D19" s="117"/>
      <c r="E19" s="75"/>
      <c r="F19" s="75"/>
      <c r="G19" s="75"/>
      <c r="H19" s="75"/>
      <c r="I19" s="75"/>
      <c r="J19" s="75"/>
      <c r="K19" s="75"/>
      <c r="L19" s="75"/>
      <c r="M19" s="75"/>
    </row>
    <row r="20" spans="1:13" ht="24" customHeight="1">
      <c r="A20" s="103" t="s">
        <v>1661</v>
      </c>
      <c r="B20" s="103"/>
      <c r="C20" s="103"/>
      <c r="D20" s="121">
        <f>D21</f>
        <v>0</v>
      </c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24" customHeight="1">
      <c r="A21" s="101" t="s">
        <v>1662</v>
      </c>
      <c r="B21" s="119"/>
      <c r="C21" s="119"/>
      <c r="D21" s="117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24" customHeight="1">
      <c r="A22" s="104" t="s">
        <v>1556</v>
      </c>
      <c r="B22" s="40">
        <f>B5+B10+B18+B20</f>
        <v>26</v>
      </c>
      <c r="C22" s="40">
        <f>C5+C10+C18+C20</f>
        <v>47</v>
      </c>
      <c r="D22" s="40">
        <f>D5+D10+D18+D20</f>
        <v>47</v>
      </c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20.100000000000001" customHeight="1">
      <c r="A23" s="105"/>
      <c r="B23" s="105"/>
      <c r="C23" s="105"/>
      <c r="D23" s="80"/>
      <c r="E23" s="80"/>
      <c r="F23" s="80"/>
      <c r="G23" s="75"/>
      <c r="H23" s="75"/>
      <c r="I23" s="75"/>
      <c r="J23" s="75"/>
      <c r="K23" s="75"/>
      <c r="L23" s="75"/>
      <c r="M23" s="75"/>
    </row>
    <row r="24" spans="1:13" ht="20.100000000000001" customHeight="1">
      <c r="A24" s="105"/>
      <c r="B24" s="105"/>
      <c r="C24" s="105"/>
      <c r="D24" s="80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20.100000000000001" customHeight="1">
      <c r="A25" s="105"/>
      <c r="B25" s="105"/>
      <c r="C25" s="105"/>
      <c r="D25" s="80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20.100000000000001" customHeight="1">
      <c r="A26" s="105"/>
      <c r="B26" s="105"/>
      <c r="C26" s="105"/>
      <c r="D26" s="80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20.100000000000001" customHeight="1">
      <c r="A27" s="105"/>
      <c r="B27" s="105"/>
      <c r="C27" s="105"/>
      <c r="D27" s="80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20.100000000000001" customHeight="1">
      <c r="A28" s="105"/>
      <c r="B28" s="105"/>
      <c r="C28" s="105"/>
      <c r="D28" s="80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9.7" customHeight="1"/>
    <row r="30" spans="1:13" ht="19.7" customHeight="1"/>
    <row r="31" spans="1:13" ht="19.7" customHeight="1"/>
    <row r="32" spans="1:13" ht="19.7" customHeight="1">
      <c r="E32" s="52"/>
      <c r="F32" s="52"/>
    </row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II70"/>
  <sheetViews>
    <sheetView showZeros="0" zoomScaleNormal="100" zoomScaleSheetLayoutView="100" workbookViewId="0"/>
  </sheetViews>
  <sheetFormatPr defaultColWidth="9" defaultRowHeight="14.25"/>
  <cols>
    <col min="1" max="1" width="31.5" style="51" customWidth="1"/>
    <col min="2" max="2" width="11.625" style="52" customWidth="1"/>
    <col min="3" max="3" width="32.25" style="52" customWidth="1"/>
    <col min="4" max="4" width="11.625" style="52" customWidth="1"/>
    <col min="5" max="16384" width="9" style="51"/>
  </cols>
  <sheetData>
    <row r="1" spans="1:243" ht="27" customHeight="1">
      <c r="A1" s="1" t="s">
        <v>1663</v>
      </c>
    </row>
    <row r="2" spans="1:243" ht="27" customHeight="1">
      <c r="A2" s="520" t="s">
        <v>1664</v>
      </c>
      <c r="B2" s="519"/>
      <c r="C2" s="519"/>
      <c r="D2" s="521"/>
      <c r="E2" s="53"/>
      <c r="F2" s="54"/>
      <c r="G2" s="53"/>
    </row>
    <row r="3" spans="1:243" ht="24.95" customHeight="1">
      <c r="A3" s="55"/>
      <c r="B3" s="56"/>
      <c r="D3" s="57" t="s">
        <v>1258</v>
      </c>
    </row>
    <row r="4" spans="1:243" ht="24.95" customHeight="1">
      <c r="A4" s="58" t="s">
        <v>118</v>
      </c>
      <c r="B4" s="59" t="s">
        <v>121</v>
      </c>
      <c r="C4" s="60" t="s">
        <v>118</v>
      </c>
      <c r="D4" s="59" t="s">
        <v>121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</row>
    <row r="5" spans="1:243" ht="24.95" customHeight="1">
      <c r="A5" s="62" t="s">
        <v>1665</v>
      </c>
      <c r="B5" s="115">
        <f>SUM(B6:B10)</f>
        <v>5000</v>
      </c>
      <c r="C5" s="64" t="s">
        <v>1666</v>
      </c>
      <c r="D5" s="115">
        <v>47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</row>
    <row r="6" spans="1:243" ht="24.95" customHeight="1">
      <c r="A6" s="106" t="s">
        <v>1667</v>
      </c>
      <c r="B6" s="63"/>
      <c r="C6" s="107" t="s">
        <v>1668</v>
      </c>
      <c r="D6" s="67">
        <v>47</v>
      </c>
      <c r="E6" s="61"/>
      <c r="F6" s="61"/>
      <c r="G6" s="61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</row>
    <row r="7" spans="1:243" ht="24.95" customHeight="1">
      <c r="A7" s="108" t="s">
        <v>1669</v>
      </c>
      <c r="B7" s="67"/>
      <c r="C7" s="107" t="s">
        <v>1670</v>
      </c>
      <c r="D7" s="67"/>
      <c r="E7" s="61"/>
      <c r="F7" s="61"/>
      <c r="G7" s="61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</row>
    <row r="8" spans="1:243" ht="24.95" customHeight="1">
      <c r="A8" s="108" t="s">
        <v>1671</v>
      </c>
      <c r="B8" s="67"/>
      <c r="C8" s="107" t="s">
        <v>1660</v>
      </c>
      <c r="D8" s="67"/>
      <c r="E8" s="61"/>
      <c r="F8" s="61"/>
      <c r="G8" s="6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</row>
    <row r="9" spans="1:243" ht="24.95" customHeight="1">
      <c r="A9" s="106" t="s">
        <v>1672</v>
      </c>
      <c r="B9" s="67"/>
      <c r="C9" s="107" t="s">
        <v>1666</v>
      </c>
      <c r="D9" s="67"/>
      <c r="E9" s="61"/>
      <c r="F9" s="61"/>
      <c r="G9" s="61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</row>
    <row r="10" spans="1:243" ht="24.95" customHeight="1">
      <c r="A10" s="106" t="s">
        <v>1643</v>
      </c>
      <c r="B10" s="63">
        <v>5000</v>
      </c>
      <c r="C10" s="107" t="s">
        <v>1662</v>
      </c>
      <c r="D10" s="67"/>
      <c r="E10" s="61"/>
      <c r="F10" s="61"/>
      <c r="G10" s="61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</row>
    <row r="11" spans="1:243" ht="24.95" customHeight="1">
      <c r="A11" s="71" t="s">
        <v>186</v>
      </c>
      <c r="B11" s="63">
        <f>SUM(B12:B13)</f>
        <v>47</v>
      </c>
      <c r="C11" s="72" t="s">
        <v>187</v>
      </c>
      <c r="D11" s="63">
        <f>SUM(D12:D13)</f>
        <v>5000</v>
      </c>
      <c r="E11" s="61"/>
      <c r="F11" s="61"/>
      <c r="G11" s="61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</row>
    <row r="12" spans="1:243" ht="24.95" customHeight="1">
      <c r="A12" s="109" t="s">
        <v>1673</v>
      </c>
      <c r="B12" s="67">
        <v>21</v>
      </c>
      <c r="C12" s="109" t="s">
        <v>1674</v>
      </c>
      <c r="D12" s="67">
        <v>5000</v>
      </c>
      <c r="E12" s="75"/>
      <c r="F12" s="75"/>
      <c r="G12" s="75"/>
    </row>
    <row r="13" spans="1:243" ht="24.95" customHeight="1">
      <c r="A13" s="109" t="s">
        <v>1675</v>
      </c>
      <c r="B13" s="67">
        <v>26</v>
      </c>
      <c r="C13" s="74"/>
      <c r="D13" s="67"/>
      <c r="E13" s="75"/>
      <c r="F13" s="75"/>
      <c r="G13" s="75"/>
    </row>
    <row r="14" spans="1:243" ht="24.95" customHeight="1">
      <c r="A14" s="76"/>
      <c r="B14" s="67"/>
      <c r="C14" s="74"/>
      <c r="D14" s="67"/>
      <c r="E14" s="75"/>
      <c r="F14" s="75"/>
      <c r="G14" s="75"/>
    </row>
    <row r="15" spans="1:243" ht="24.95" customHeight="1">
      <c r="A15" s="77" t="s">
        <v>225</v>
      </c>
      <c r="B15" s="63">
        <f>B5+B11</f>
        <v>5047</v>
      </c>
      <c r="C15" s="77" t="s">
        <v>226</v>
      </c>
      <c r="D15" s="63">
        <f>D5+D11</f>
        <v>5047</v>
      </c>
      <c r="E15" s="75"/>
      <c r="F15" s="75"/>
      <c r="G15" s="75"/>
    </row>
    <row r="16" spans="1:243" ht="24.95" customHeight="1">
      <c r="A16" s="78"/>
      <c r="B16" s="67"/>
      <c r="C16" s="79" t="s">
        <v>227</v>
      </c>
      <c r="D16" s="63">
        <f>B15-D15</f>
        <v>0</v>
      </c>
      <c r="E16" s="75"/>
      <c r="F16" s="75"/>
      <c r="G16" s="75"/>
    </row>
    <row r="17" spans="1:7" ht="20.100000000000001" customHeight="1">
      <c r="A17" s="75"/>
      <c r="B17" s="80"/>
      <c r="C17" s="80"/>
      <c r="D17" s="80"/>
      <c r="E17" s="75"/>
      <c r="F17" s="75"/>
      <c r="G17" s="75"/>
    </row>
    <row r="18" spans="1:7" ht="20.100000000000001" customHeight="1">
      <c r="A18" s="75"/>
      <c r="B18" s="80"/>
      <c r="C18" s="80"/>
      <c r="D18" s="80"/>
      <c r="E18" s="75"/>
      <c r="F18" s="75"/>
      <c r="G18" s="75"/>
    </row>
    <row r="19" spans="1:7" ht="20.100000000000001" customHeight="1">
      <c r="A19" s="75"/>
      <c r="B19" s="80"/>
      <c r="C19" s="80"/>
      <c r="D19" s="80"/>
      <c r="E19" s="75"/>
      <c r="F19" s="75"/>
      <c r="G19" s="75"/>
    </row>
    <row r="20" spans="1:7" ht="20.100000000000001" customHeight="1">
      <c r="A20" s="75"/>
      <c r="B20" s="80"/>
      <c r="C20" s="80"/>
      <c r="D20" s="80"/>
      <c r="E20" s="75"/>
      <c r="F20" s="75"/>
      <c r="G20" s="75"/>
    </row>
    <row r="21" spans="1:7" ht="20.100000000000001" customHeight="1">
      <c r="A21" s="75"/>
      <c r="B21" s="80"/>
      <c r="C21" s="80"/>
      <c r="D21" s="80"/>
      <c r="E21" s="75"/>
      <c r="F21" s="75"/>
      <c r="G21" s="75"/>
    </row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19.7" customHeight="1"/>
    <row r="30" spans="1:7" ht="19.7" customHeight="1"/>
    <row r="31" spans="1:7" ht="19.7" customHeight="1"/>
    <row r="32" spans="1:7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2" orientation="portrait" useFirstPageNumber="1" r:id="rId1"/>
  <headerFooter>
    <oddFooter>&amp;C第 &amp;P 页，共 &amp;N 页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ID70"/>
  <sheetViews>
    <sheetView showZeros="0" zoomScaleNormal="100" zoomScaleSheetLayoutView="100" workbookViewId="0"/>
  </sheetViews>
  <sheetFormatPr defaultColWidth="9" defaultRowHeight="14.25"/>
  <cols>
    <col min="1" max="1" width="43.25" style="88" customWidth="1"/>
    <col min="2" max="3" width="12.5" style="88" customWidth="1"/>
    <col min="4" max="4" width="12.5" style="89" customWidth="1"/>
    <col min="5" max="16384" width="9" style="51"/>
  </cols>
  <sheetData>
    <row r="1" spans="1:238" ht="27" customHeight="1">
      <c r="A1" s="90" t="s">
        <v>1676</v>
      </c>
      <c r="B1" s="90"/>
      <c r="C1" s="90"/>
    </row>
    <row r="2" spans="1:238" ht="27" customHeight="1">
      <c r="A2" s="516" t="s">
        <v>1677</v>
      </c>
      <c r="B2" s="516"/>
      <c r="C2" s="516"/>
      <c r="D2" s="517"/>
      <c r="E2" s="53"/>
    </row>
    <row r="3" spans="1:238" ht="19.899999999999999" customHeight="1">
      <c r="D3" s="57" t="s">
        <v>1258</v>
      </c>
    </row>
    <row r="4" spans="1:238" ht="20.100000000000001" customHeight="1">
      <c r="A4" s="91" t="s">
        <v>118</v>
      </c>
      <c r="B4" s="91" t="s">
        <v>1259</v>
      </c>
      <c r="C4" s="91" t="s">
        <v>1260</v>
      </c>
      <c r="D4" s="59" t="s">
        <v>121</v>
      </c>
    </row>
    <row r="5" spans="1:238" ht="20.100000000000001" customHeight="1">
      <c r="A5" s="92" t="s">
        <v>1621</v>
      </c>
      <c r="B5" s="40">
        <f>SUM(B6:B12)</f>
        <v>2250</v>
      </c>
      <c r="C5" s="40">
        <f>SUM(C6:C12)</f>
        <v>2250</v>
      </c>
      <c r="D5" s="40">
        <f>SUM(D6:D12)</f>
        <v>0</v>
      </c>
      <c r="E5" s="61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</row>
    <row r="6" spans="1:238" ht="20.100000000000001" customHeight="1">
      <c r="A6" s="113" t="s">
        <v>1678</v>
      </c>
      <c r="B6" s="35"/>
      <c r="C6" s="35"/>
      <c r="D6" s="35"/>
      <c r="E6" s="61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</row>
    <row r="7" spans="1:238" ht="20.100000000000001" customHeight="1">
      <c r="A7" s="113" t="s">
        <v>1679</v>
      </c>
      <c r="B7" s="35"/>
      <c r="C7" s="35"/>
      <c r="D7" s="35"/>
      <c r="E7" s="61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</row>
    <row r="8" spans="1:238" ht="20.100000000000001" customHeight="1">
      <c r="A8" s="113" t="s">
        <v>1680</v>
      </c>
      <c r="B8" s="35"/>
      <c r="C8" s="35"/>
      <c r="D8" s="35"/>
      <c r="E8" s="61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</row>
    <row r="9" spans="1:238" ht="20.100000000000001" customHeight="1">
      <c r="A9" s="113" t="s">
        <v>1681</v>
      </c>
      <c r="B9" s="35"/>
      <c r="C9" s="35"/>
      <c r="D9" s="35"/>
      <c r="E9" s="61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</row>
    <row r="10" spans="1:238" ht="20.100000000000001" customHeight="1">
      <c r="A10" s="113" t="s">
        <v>1682</v>
      </c>
      <c r="B10" s="35"/>
      <c r="C10" s="35"/>
      <c r="D10" s="35"/>
      <c r="E10" s="61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</row>
    <row r="11" spans="1:238" ht="20.100000000000001" customHeight="1">
      <c r="A11" s="113" t="s">
        <v>1683</v>
      </c>
      <c r="B11" s="35"/>
      <c r="C11" s="35"/>
      <c r="D11" s="35"/>
      <c r="E11" s="61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</row>
    <row r="12" spans="1:238" ht="20.100000000000001" customHeight="1">
      <c r="A12" s="113" t="s">
        <v>1684</v>
      </c>
      <c r="B12" s="35">
        <v>2250</v>
      </c>
      <c r="C12" s="35">
        <v>2250</v>
      </c>
      <c r="D12" s="35"/>
      <c r="E12" s="61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</row>
    <row r="13" spans="1:238" ht="20.100000000000001" customHeight="1">
      <c r="A13" s="92" t="s">
        <v>1629</v>
      </c>
      <c r="B13" s="40">
        <f>SUM(B14:B17)</f>
        <v>1050</v>
      </c>
      <c r="C13" s="40">
        <f>SUM(C14:C17)</f>
        <v>1050</v>
      </c>
      <c r="D13" s="40">
        <f>SUM(D14:D17)</f>
        <v>0</v>
      </c>
      <c r="E13" s="61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</row>
    <row r="14" spans="1:238" ht="20.100000000000001" customHeight="1">
      <c r="A14" s="113" t="s">
        <v>1685</v>
      </c>
      <c r="B14" s="35"/>
      <c r="C14" s="35"/>
      <c r="D14" s="35"/>
      <c r="E14" s="61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</row>
    <row r="15" spans="1:238" ht="20.100000000000001" customHeight="1">
      <c r="A15" s="113" t="s">
        <v>1686</v>
      </c>
      <c r="B15" s="35"/>
      <c r="C15" s="35"/>
      <c r="D15" s="35"/>
      <c r="E15" s="61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</row>
    <row r="16" spans="1:238" ht="20.100000000000001" customHeight="1">
      <c r="A16" s="113" t="s">
        <v>1687</v>
      </c>
      <c r="B16" s="35"/>
      <c r="C16" s="35"/>
      <c r="D16" s="35"/>
      <c r="E16" s="61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</row>
    <row r="17" spans="1:238" ht="20.100000000000001" customHeight="1">
      <c r="A17" s="114" t="s">
        <v>1688</v>
      </c>
      <c r="B17" s="35">
        <v>1050</v>
      </c>
      <c r="C17" s="35">
        <v>1050</v>
      </c>
      <c r="D17" s="35"/>
      <c r="E17" s="61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</row>
    <row r="18" spans="1:238" ht="20.100000000000001" customHeight="1">
      <c r="A18" s="92" t="s">
        <v>1634</v>
      </c>
      <c r="B18" s="35"/>
      <c r="C18" s="35"/>
      <c r="D18" s="35">
        <f>SUM(D19:D21)</f>
        <v>0</v>
      </c>
      <c r="E18" s="61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</row>
    <row r="19" spans="1:238" ht="20.100000000000001" customHeight="1">
      <c r="A19" s="113" t="s">
        <v>1689</v>
      </c>
      <c r="B19" s="35"/>
      <c r="C19" s="35"/>
      <c r="D19" s="35"/>
      <c r="E19" s="61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</row>
    <row r="20" spans="1:238" ht="20.100000000000001" customHeight="1">
      <c r="A20" s="113" t="s">
        <v>1690</v>
      </c>
      <c r="B20" s="35"/>
      <c r="C20" s="35"/>
      <c r="D20" s="35"/>
      <c r="E20" s="61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</row>
    <row r="21" spans="1:238" ht="20.100000000000001" customHeight="1">
      <c r="A21" s="113" t="s">
        <v>1691</v>
      </c>
      <c r="B21" s="35"/>
      <c r="C21" s="35"/>
      <c r="D21" s="35"/>
      <c r="E21" s="61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</row>
    <row r="22" spans="1:238" ht="20.100000000000001" customHeight="1">
      <c r="A22" s="92" t="s">
        <v>1638</v>
      </c>
      <c r="B22" s="35"/>
      <c r="C22" s="35"/>
      <c r="D22" s="35">
        <f>SUM(D23:D25)</f>
        <v>0</v>
      </c>
      <c r="E22" s="61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</row>
    <row r="23" spans="1:238" ht="20.100000000000001" customHeight="1">
      <c r="A23" s="113" t="s">
        <v>1692</v>
      </c>
      <c r="B23" s="35"/>
      <c r="C23" s="35"/>
      <c r="D23" s="35"/>
      <c r="E23" s="61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</row>
    <row r="24" spans="1:238" ht="20.100000000000001" customHeight="1">
      <c r="A24" s="113" t="s">
        <v>1693</v>
      </c>
      <c r="B24" s="35"/>
      <c r="C24" s="35"/>
      <c r="D24" s="35"/>
      <c r="E24" s="61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</row>
    <row r="25" spans="1:238" ht="20.100000000000001" customHeight="1">
      <c r="A25" s="113" t="s">
        <v>1694</v>
      </c>
      <c r="B25" s="35"/>
      <c r="C25" s="35"/>
      <c r="D25" s="35"/>
      <c r="E25" s="61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</row>
    <row r="26" spans="1:238" ht="20.100000000000001" customHeight="1">
      <c r="A26" s="92" t="s">
        <v>1642</v>
      </c>
      <c r="B26" s="40">
        <f>B27</f>
        <v>1300</v>
      </c>
      <c r="C26" s="40">
        <f>C27</f>
        <v>1300</v>
      </c>
      <c r="D26" s="40">
        <f>D27</f>
        <v>4670</v>
      </c>
      <c r="E26" s="75"/>
    </row>
    <row r="27" spans="1:238" ht="20.100000000000001" customHeight="1">
      <c r="A27" s="113" t="s">
        <v>1695</v>
      </c>
      <c r="B27" s="35">
        <v>1300</v>
      </c>
      <c r="C27" s="40">
        <v>1300</v>
      </c>
      <c r="D27" s="35">
        <v>4670</v>
      </c>
      <c r="E27" s="75"/>
    </row>
    <row r="28" spans="1:238" ht="20.100000000000001" customHeight="1">
      <c r="A28" s="94" t="s">
        <v>1505</v>
      </c>
      <c r="B28" s="40">
        <f>SUM(B5,B13,B18,B22,B26)</f>
        <v>4600</v>
      </c>
      <c r="C28" s="40">
        <f>SUM(C5,C13,C18,C22,C26)</f>
        <v>4600</v>
      </c>
      <c r="D28" s="40">
        <f>SUM(D5,D13,D18,D22,D26)</f>
        <v>4670</v>
      </c>
      <c r="E28" s="75"/>
    </row>
    <row r="29" spans="1:238" ht="19.7" customHeight="1">
      <c r="A29" s="95"/>
      <c r="B29" s="95"/>
      <c r="C29" s="95"/>
      <c r="D29" s="96"/>
      <c r="E29" s="75"/>
    </row>
    <row r="30" spans="1:238" ht="19.7" customHeight="1">
      <c r="A30" s="95"/>
      <c r="B30" s="95"/>
      <c r="C30" s="95"/>
      <c r="D30" s="96"/>
      <c r="E30" s="75"/>
    </row>
    <row r="31" spans="1:238" ht="19.7" customHeight="1">
      <c r="A31" s="95"/>
      <c r="B31" s="95"/>
      <c r="C31" s="95"/>
      <c r="D31" s="96"/>
      <c r="E31" s="75"/>
    </row>
    <row r="32" spans="1:238" ht="19.7" customHeight="1">
      <c r="A32" s="95"/>
      <c r="B32" s="95"/>
      <c r="C32" s="95"/>
      <c r="D32" s="96"/>
      <c r="E32" s="75"/>
    </row>
    <row r="33" spans="1:5" ht="19.7" customHeight="1">
      <c r="A33" s="95"/>
      <c r="B33" s="95"/>
      <c r="C33" s="95"/>
      <c r="D33" s="96"/>
      <c r="E33" s="75"/>
    </row>
    <row r="34" spans="1:5" ht="19.7" customHeight="1">
      <c r="A34" s="95"/>
      <c r="B34" s="95"/>
      <c r="C34" s="95"/>
      <c r="D34" s="96"/>
      <c r="E34" s="75"/>
    </row>
    <row r="35" spans="1:5" ht="19.7" customHeight="1">
      <c r="A35" s="95"/>
      <c r="B35" s="95"/>
      <c r="C35" s="95"/>
      <c r="D35" s="96"/>
      <c r="E35" s="75"/>
    </row>
    <row r="36" spans="1:5" ht="19.7" customHeight="1">
      <c r="A36" s="95"/>
      <c r="B36" s="95"/>
      <c r="C36" s="95"/>
      <c r="D36" s="96"/>
      <c r="E36" s="75"/>
    </row>
    <row r="37" spans="1:5" ht="19.7" customHeight="1"/>
    <row r="38" spans="1:5" ht="19.7" customHeight="1"/>
    <row r="39" spans="1:5" ht="19.7" customHeight="1"/>
    <row r="40" spans="1:5" ht="19.7" customHeight="1"/>
    <row r="41" spans="1:5" ht="19.7" customHeight="1"/>
    <row r="42" spans="1:5" ht="19.7" customHeight="1"/>
    <row r="43" spans="1:5" ht="19.7" customHeight="1"/>
    <row r="44" spans="1:5" ht="19.7" customHeight="1"/>
    <row r="45" spans="1:5" ht="19.7" customHeight="1"/>
    <row r="46" spans="1:5" ht="19.7" customHeight="1"/>
    <row r="47" spans="1:5" ht="19.7" customHeight="1"/>
    <row r="48" spans="1:5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 r:id="rId1"/>
  <headerFooter>
    <oddFooter>&amp;C第 &amp;P 页，共 &amp;N 页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E70"/>
  <sheetViews>
    <sheetView showZeros="0" workbookViewId="0"/>
  </sheetViews>
  <sheetFormatPr defaultColWidth="9" defaultRowHeight="14.25"/>
  <cols>
    <col min="1" max="1" width="44.125" style="97" customWidth="1"/>
    <col min="2" max="3" width="11.875" style="97" customWidth="1"/>
    <col min="4" max="4" width="11.875" style="52" customWidth="1"/>
    <col min="5" max="5" width="35.5" style="51" customWidth="1"/>
    <col min="6" max="6" width="9.25" style="51" customWidth="1"/>
    <col min="7" max="16384" width="9" style="51"/>
  </cols>
  <sheetData>
    <row r="1" spans="1:239" ht="27" customHeight="1">
      <c r="A1" s="90" t="s">
        <v>1696</v>
      </c>
      <c r="B1" s="90"/>
      <c r="C1" s="90"/>
    </row>
    <row r="2" spans="1:239" ht="33" customHeight="1">
      <c r="A2" s="518" t="s">
        <v>1697</v>
      </c>
      <c r="B2" s="518"/>
      <c r="C2" s="518"/>
      <c r="D2" s="519"/>
      <c r="E2" s="81"/>
      <c r="F2" s="81"/>
      <c r="G2" s="53"/>
      <c r="H2" s="53"/>
      <c r="I2" s="53"/>
      <c r="J2" s="53"/>
      <c r="K2" s="53"/>
      <c r="L2" s="53"/>
      <c r="M2" s="53"/>
    </row>
    <row r="3" spans="1:239" ht="23.25" customHeight="1">
      <c r="A3" s="98"/>
      <c r="B3" s="98"/>
      <c r="C3" s="98"/>
      <c r="D3" s="110" t="s">
        <v>1258</v>
      </c>
      <c r="F3" s="68"/>
    </row>
    <row r="4" spans="1:239" ht="23.25" customHeight="1">
      <c r="A4" s="91" t="s">
        <v>118</v>
      </c>
      <c r="B4" s="91" t="s">
        <v>1259</v>
      </c>
      <c r="C4" s="91" t="s">
        <v>1260</v>
      </c>
      <c r="D4" s="59" t="s">
        <v>121</v>
      </c>
      <c r="F4" s="68"/>
    </row>
    <row r="5" spans="1:239" ht="23.25" customHeight="1">
      <c r="A5" s="100" t="s">
        <v>1646</v>
      </c>
      <c r="B5" s="40">
        <f>SUM(B6:B9)</f>
        <v>26</v>
      </c>
      <c r="C5" s="40">
        <f>SUM(C6:C9)</f>
        <v>47</v>
      </c>
      <c r="D5" s="40">
        <f>SUM(D6:D9)</f>
        <v>47</v>
      </c>
      <c r="E5" s="61"/>
      <c r="F5" s="61"/>
      <c r="G5" s="61"/>
      <c r="H5" s="61"/>
      <c r="I5" s="61"/>
      <c r="J5" s="61"/>
      <c r="K5" s="61"/>
      <c r="L5" s="61"/>
      <c r="M5" s="61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</row>
    <row r="6" spans="1:239" ht="23.25" customHeight="1">
      <c r="A6" s="111" t="s">
        <v>1647</v>
      </c>
      <c r="B6" s="35">
        <v>26</v>
      </c>
      <c r="C6" s="35">
        <v>47</v>
      </c>
      <c r="D6" s="35">
        <v>47</v>
      </c>
      <c r="E6" s="61"/>
      <c r="F6" s="61"/>
      <c r="G6" s="61"/>
      <c r="H6" s="61"/>
      <c r="I6" s="61"/>
      <c r="J6" s="61"/>
      <c r="K6" s="61"/>
      <c r="L6" s="61"/>
      <c r="M6" s="61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</row>
    <row r="7" spans="1:239" ht="23.25" customHeight="1">
      <c r="A7" s="111" t="s">
        <v>1648</v>
      </c>
      <c r="B7" s="35"/>
      <c r="C7" s="35"/>
      <c r="D7" s="35"/>
      <c r="E7" s="61"/>
      <c r="F7" s="61"/>
      <c r="G7" s="61"/>
      <c r="H7" s="61"/>
      <c r="I7" s="61"/>
      <c r="J7" s="61"/>
      <c r="K7" s="61"/>
      <c r="L7" s="61"/>
      <c r="M7" s="61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</row>
    <row r="8" spans="1:239" ht="23.25" customHeight="1">
      <c r="A8" s="112" t="s">
        <v>1649</v>
      </c>
      <c r="B8" s="35"/>
      <c r="C8" s="35"/>
      <c r="D8" s="35"/>
      <c r="E8" s="61"/>
      <c r="F8" s="85"/>
      <c r="G8" s="61"/>
      <c r="H8" s="61"/>
      <c r="I8" s="61"/>
      <c r="J8" s="61"/>
      <c r="K8" s="61"/>
      <c r="L8" s="61"/>
      <c r="M8" s="61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</row>
    <row r="9" spans="1:239" ht="23.25" customHeight="1">
      <c r="A9" s="112" t="s">
        <v>1650</v>
      </c>
      <c r="B9" s="35"/>
      <c r="C9" s="35"/>
      <c r="D9" s="35"/>
      <c r="E9" s="61"/>
      <c r="F9" s="61"/>
      <c r="G9" s="61"/>
      <c r="H9" s="61"/>
      <c r="I9" s="61"/>
      <c r="J9" s="61"/>
      <c r="K9" s="61"/>
      <c r="L9" s="61"/>
      <c r="M9" s="61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</row>
    <row r="10" spans="1:239" ht="23.25" customHeight="1">
      <c r="A10" s="100" t="s">
        <v>1651</v>
      </c>
      <c r="B10" s="35"/>
      <c r="C10" s="35"/>
      <c r="D10" s="35">
        <f>SUM(D11:D17)</f>
        <v>0</v>
      </c>
      <c r="E10" s="61"/>
      <c r="F10" s="85"/>
      <c r="G10" s="61"/>
      <c r="H10" s="61"/>
      <c r="I10" s="61"/>
      <c r="J10" s="61"/>
      <c r="K10" s="61"/>
      <c r="L10" s="61"/>
      <c r="M10" s="61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</row>
    <row r="11" spans="1:239" ht="23.25" customHeight="1">
      <c r="A11" s="102" t="s">
        <v>1652</v>
      </c>
      <c r="B11" s="35"/>
      <c r="C11" s="35"/>
      <c r="D11" s="35"/>
      <c r="E11" s="61"/>
      <c r="F11" s="61"/>
      <c r="G11" s="61"/>
      <c r="H11" s="61"/>
      <c r="I11" s="61"/>
      <c r="J11" s="61"/>
      <c r="K11" s="61"/>
      <c r="L11" s="61"/>
      <c r="M11" s="61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</row>
    <row r="12" spans="1:239" ht="23.25" customHeight="1">
      <c r="A12" s="102" t="s">
        <v>1653</v>
      </c>
      <c r="B12" s="35"/>
      <c r="C12" s="35"/>
      <c r="D12" s="35"/>
      <c r="E12" s="61"/>
      <c r="F12" s="61"/>
      <c r="G12" s="61"/>
      <c r="H12" s="61"/>
      <c r="I12" s="61"/>
      <c r="J12" s="61"/>
      <c r="K12" s="61"/>
      <c r="L12" s="61"/>
      <c r="M12" s="61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</row>
    <row r="13" spans="1:239" ht="23.25" customHeight="1">
      <c r="A13" s="101" t="s">
        <v>1654</v>
      </c>
      <c r="B13" s="35"/>
      <c r="C13" s="35"/>
      <c r="D13" s="35"/>
      <c r="E13" s="61"/>
      <c r="F13" s="61"/>
      <c r="G13" s="61"/>
      <c r="H13" s="61"/>
      <c r="I13" s="61"/>
      <c r="J13" s="61"/>
      <c r="K13" s="61"/>
      <c r="L13" s="61"/>
      <c r="M13" s="61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</row>
    <row r="14" spans="1:239" ht="23.25" customHeight="1">
      <c r="A14" s="101" t="s">
        <v>1655</v>
      </c>
      <c r="B14" s="35"/>
      <c r="C14" s="35"/>
      <c r="D14" s="35"/>
      <c r="E14" s="61"/>
      <c r="F14" s="61"/>
      <c r="G14" s="61"/>
      <c r="H14" s="61"/>
      <c r="I14" s="61"/>
      <c r="J14" s="61"/>
      <c r="K14" s="61"/>
      <c r="L14" s="61"/>
      <c r="M14" s="61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</row>
    <row r="15" spans="1:239" ht="23.25" customHeight="1">
      <c r="A15" s="101" t="s">
        <v>1656</v>
      </c>
      <c r="B15" s="35"/>
      <c r="C15" s="35"/>
      <c r="D15" s="35"/>
      <c r="E15" s="61"/>
      <c r="F15" s="61"/>
      <c r="G15" s="61"/>
      <c r="H15" s="61"/>
      <c r="I15" s="61"/>
      <c r="J15" s="61"/>
      <c r="K15" s="61"/>
      <c r="L15" s="61"/>
      <c r="M15" s="61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</row>
    <row r="16" spans="1:239" ht="23.25" customHeight="1">
      <c r="A16" s="102" t="s">
        <v>1657</v>
      </c>
      <c r="B16" s="35"/>
      <c r="C16" s="35"/>
      <c r="D16" s="35"/>
      <c r="E16" s="61"/>
      <c r="F16" s="61"/>
      <c r="G16" s="61"/>
      <c r="H16" s="61"/>
      <c r="I16" s="61"/>
      <c r="J16" s="61"/>
      <c r="K16" s="61"/>
      <c r="L16" s="61"/>
      <c r="M16" s="61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</row>
    <row r="17" spans="1:13" ht="23.25" customHeight="1">
      <c r="A17" s="102" t="s">
        <v>1658</v>
      </c>
      <c r="B17" s="35"/>
      <c r="C17" s="35"/>
      <c r="D17" s="3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23.25" customHeight="1">
      <c r="A18" s="100" t="s">
        <v>1659</v>
      </c>
      <c r="B18" s="35"/>
      <c r="C18" s="35"/>
      <c r="D18" s="35">
        <f>D19</f>
        <v>0</v>
      </c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23.25" customHeight="1">
      <c r="A19" s="102" t="s">
        <v>1660</v>
      </c>
      <c r="B19" s="35"/>
      <c r="C19" s="35"/>
      <c r="D19" s="3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t="23.25" customHeight="1">
      <c r="A20" s="103" t="s">
        <v>1661</v>
      </c>
      <c r="B20" s="35"/>
      <c r="C20" s="35"/>
      <c r="D20" s="35">
        <f>D21</f>
        <v>0</v>
      </c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23.25" customHeight="1">
      <c r="A21" s="102" t="s">
        <v>1662</v>
      </c>
      <c r="B21" s="35"/>
      <c r="C21" s="35"/>
      <c r="D21" s="3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23.25" customHeight="1">
      <c r="A22" s="104" t="s">
        <v>1556</v>
      </c>
      <c r="B22" s="40">
        <f>B5+B10+B18+B20</f>
        <v>26</v>
      </c>
      <c r="C22" s="40">
        <f>C5+C10+C18+C20</f>
        <v>47</v>
      </c>
      <c r="D22" s="40">
        <f>D5+D10+D18+D20</f>
        <v>47</v>
      </c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20.100000000000001" customHeight="1">
      <c r="A23" s="105"/>
      <c r="B23" s="105"/>
      <c r="C23" s="105"/>
      <c r="D23" s="80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0.100000000000001" customHeight="1">
      <c r="A24" s="105"/>
      <c r="B24" s="105"/>
      <c r="C24" s="105"/>
      <c r="D24" s="80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20.100000000000001" customHeight="1">
      <c r="A25" s="105"/>
      <c r="B25" s="105"/>
      <c r="C25" s="105"/>
      <c r="D25" s="80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20.100000000000001" customHeight="1">
      <c r="A26" s="105"/>
      <c r="B26" s="105"/>
      <c r="C26" s="105"/>
      <c r="D26" s="80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20.100000000000001" customHeight="1">
      <c r="A27" s="105"/>
      <c r="B27" s="105"/>
      <c r="C27" s="105"/>
      <c r="D27" s="80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20.100000000000001" customHeight="1">
      <c r="A28" s="105"/>
      <c r="B28" s="105"/>
      <c r="C28" s="105"/>
      <c r="D28" s="80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9.7" customHeight="1"/>
    <row r="30" spans="1:13" ht="19.7" customHeight="1"/>
    <row r="31" spans="1:13" ht="19.7" customHeight="1"/>
    <row r="32" spans="1:13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II70"/>
  <sheetViews>
    <sheetView showZeros="0" zoomScaleNormal="100" zoomScaleSheetLayoutView="100" workbookViewId="0"/>
  </sheetViews>
  <sheetFormatPr defaultColWidth="9" defaultRowHeight="14.25"/>
  <cols>
    <col min="1" max="1" width="31.5" style="51" customWidth="1"/>
    <col min="2" max="2" width="11.625" style="52" customWidth="1"/>
    <col min="3" max="3" width="32.25" style="52" customWidth="1"/>
    <col min="4" max="4" width="11.625" style="52" customWidth="1"/>
    <col min="5" max="16384" width="9" style="51"/>
  </cols>
  <sheetData>
    <row r="1" spans="1:243" ht="27" customHeight="1">
      <c r="A1" s="1" t="s">
        <v>1698</v>
      </c>
    </row>
    <row r="2" spans="1:243" ht="27" customHeight="1">
      <c r="A2" s="520" t="s">
        <v>1699</v>
      </c>
      <c r="B2" s="519"/>
      <c r="C2" s="519"/>
      <c r="D2" s="521"/>
      <c r="E2" s="53"/>
      <c r="F2" s="54"/>
      <c r="G2" s="53"/>
    </row>
    <row r="3" spans="1:243" ht="24.95" customHeight="1">
      <c r="A3" s="55"/>
      <c r="B3" s="56"/>
      <c r="D3" s="57" t="s">
        <v>1258</v>
      </c>
    </row>
    <row r="4" spans="1:243" ht="24.95" customHeight="1">
      <c r="A4" s="58" t="s">
        <v>118</v>
      </c>
      <c r="B4" s="59" t="s">
        <v>121</v>
      </c>
      <c r="C4" s="60" t="s">
        <v>118</v>
      </c>
      <c r="D4" s="59" t="s">
        <v>121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</row>
    <row r="5" spans="1:243" ht="24.95" customHeight="1">
      <c r="A5" s="62" t="s">
        <v>1665</v>
      </c>
      <c r="B5" s="63">
        <f>SUM(B6:B10)</f>
        <v>4670</v>
      </c>
      <c r="C5" s="64" t="s">
        <v>1666</v>
      </c>
      <c r="D5" s="63">
        <f>SUM(D6:D8)</f>
        <v>47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</row>
    <row r="6" spans="1:243" ht="24.95" customHeight="1">
      <c r="A6" s="106" t="s">
        <v>1667</v>
      </c>
      <c r="B6" s="63"/>
      <c r="C6" s="107" t="s">
        <v>1668</v>
      </c>
      <c r="D6" s="67">
        <v>47</v>
      </c>
      <c r="E6" s="61"/>
      <c r="F6" s="61"/>
      <c r="G6" s="61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</row>
    <row r="7" spans="1:243" ht="24.95" customHeight="1">
      <c r="A7" s="108" t="s">
        <v>1669</v>
      </c>
      <c r="B7" s="67"/>
      <c r="C7" s="107" t="s">
        <v>1670</v>
      </c>
      <c r="D7" s="67"/>
      <c r="E7" s="61"/>
      <c r="F7" s="61"/>
      <c r="G7" s="61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</row>
    <row r="8" spans="1:243" ht="24.95" customHeight="1">
      <c r="A8" s="108" t="s">
        <v>1671</v>
      </c>
      <c r="B8" s="67"/>
      <c r="C8" s="107" t="s">
        <v>1660</v>
      </c>
      <c r="D8" s="67"/>
      <c r="E8" s="61"/>
      <c r="F8" s="61"/>
      <c r="G8" s="6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</row>
    <row r="9" spans="1:243" ht="24.95" customHeight="1">
      <c r="A9" s="106" t="s">
        <v>1672</v>
      </c>
      <c r="B9" s="67"/>
      <c r="C9" s="107" t="s">
        <v>1666</v>
      </c>
      <c r="D9" s="67"/>
      <c r="E9" s="61"/>
      <c r="F9" s="61"/>
      <c r="G9" s="61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</row>
    <row r="10" spans="1:243" ht="24.95" customHeight="1">
      <c r="A10" s="106" t="s">
        <v>1643</v>
      </c>
      <c r="B10" s="67">
        <v>4670</v>
      </c>
      <c r="C10" s="107" t="s">
        <v>1662</v>
      </c>
      <c r="D10" s="67"/>
      <c r="E10" s="61"/>
      <c r="F10" s="61"/>
      <c r="G10" s="61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</row>
    <row r="11" spans="1:243" ht="24.95" customHeight="1">
      <c r="A11" s="71" t="s">
        <v>186</v>
      </c>
      <c r="B11" s="63">
        <f>SUM(B12:B13)</f>
        <v>47</v>
      </c>
      <c r="C11" s="72" t="s">
        <v>187</v>
      </c>
      <c r="D11" s="63">
        <f>SUM(D12:D13)</f>
        <v>4670</v>
      </c>
      <c r="E11" s="61"/>
      <c r="F11" s="61"/>
      <c r="G11" s="61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</row>
    <row r="12" spans="1:243" ht="24.95" customHeight="1">
      <c r="A12" s="109" t="s">
        <v>1673</v>
      </c>
      <c r="B12" s="67">
        <v>21</v>
      </c>
      <c r="C12" s="107" t="s">
        <v>1700</v>
      </c>
      <c r="D12" s="67"/>
      <c r="E12" s="75"/>
      <c r="F12" s="75"/>
      <c r="G12" s="75"/>
    </row>
    <row r="13" spans="1:243" ht="24.95" customHeight="1">
      <c r="A13" s="109" t="s">
        <v>1675</v>
      </c>
      <c r="B13" s="67">
        <v>26</v>
      </c>
      <c r="C13" s="109" t="s">
        <v>1674</v>
      </c>
      <c r="D13" s="67">
        <v>4670</v>
      </c>
      <c r="E13" s="75"/>
      <c r="F13" s="75"/>
      <c r="G13" s="75"/>
    </row>
    <row r="14" spans="1:243" ht="24.95" customHeight="1">
      <c r="A14" s="76"/>
      <c r="B14" s="67"/>
      <c r="C14" s="74"/>
      <c r="D14" s="67"/>
      <c r="E14" s="75"/>
      <c r="F14" s="75"/>
      <c r="G14" s="75"/>
    </row>
    <row r="15" spans="1:243" ht="24.95" customHeight="1">
      <c r="A15" s="77" t="s">
        <v>225</v>
      </c>
      <c r="B15" s="63">
        <f>B5+B11</f>
        <v>4717</v>
      </c>
      <c r="C15" s="77" t="s">
        <v>226</v>
      </c>
      <c r="D15" s="63">
        <f>D5+D11</f>
        <v>4717</v>
      </c>
      <c r="E15" s="75"/>
      <c r="F15" s="75"/>
      <c r="G15" s="75"/>
    </row>
    <row r="16" spans="1:243" ht="24.95" customHeight="1">
      <c r="A16" s="78"/>
      <c r="B16" s="67"/>
      <c r="C16" s="79" t="s">
        <v>227</v>
      </c>
      <c r="D16" s="63">
        <f>B15-D15</f>
        <v>0</v>
      </c>
      <c r="E16" s="75"/>
      <c r="F16" s="75"/>
      <c r="G16" s="75"/>
    </row>
    <row r="17" spans="1:7" ht="20.100000000000001" customHeight="1">
      <c r="A17" s="75"/>
      <c r="B17" s="80"/>
      <c r="C17" s="80"/>
      <c r="D17" s="80"/>
      <c r="E17" s="75"/>
      <c r="F17" s="75"/>
      <c r="G17" s="75"/>
    </row>
    <row r="18" spans="1:7" ht="20.100000000000001" customHeight="1">
      <c r="A18" s="75"/>
      <c r="B18" s="80"/>
      <c r="C18" s="80"/>
      <c r="D18" s="80"/>
      <c r="E18" s="75"/>
      <c r="F18" s="75"/>
      <c r="G18" s="75"/>
    </row>
    <row r="19" spans="1:7" ht="20.100000000000001" customHeight="1">
      <c r="A19" s="75"/>
      <c r="B19" s="80"/>
      <c r="C19" s="80"/>
      <c r="D19" s="80"/>
      <c r="E19" s="75"/>
      <c r="F19" s="75"/>
      <c r="G19" s="75"/>
    </row>
    <row r="20" spans="1:7" ht="20.100000000000001" customHeight="1">
      <c r="A20" s="75"/>
      <c r="B20" s="80"/>
      <c r="C20" s="80"/>
      <c r="D20" s="80"/>
      <c r="E20" s="75"/>
      <c r="F20" s="75"/>
      <c r="G20" s="75"/>
    </row>
    <row r="21" spans="1:7" ht="20.100000000000001" customHeight="1">
      <c r="A21" s="75"/>
      <c r="B21" s="80"/>
      <c r="C21" s="80"/>
      <c r="D21" s="80"/>
      <c r="E21" s="75"/>
      <c r="F21" s="75"/>
      <c r="G21" s="75"/>
    </row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19.7" customHeight="1"/>
    <row r="30" spans="1:7" ht="19.7" customHeight="1"/>
    <row r="31" spans="1:7" ht="19.7" customHeight="1"/>
    <row r="32" spans="1:7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2" orientation="portrait" useFirstPageNumber="1" r:id="rId1"/>
  <headerFooter>
    <oddFooter>&amp;C第 &amp;P 页，共 &amp;N 页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9"/>
  </sheetPr>
  <dimension ref="A1:IJ70"/>
  <sheetViews>
    <sheetView showZeros="0" workbookViewId="0"/>
  </sheetViews>
  <sheetFormatPr defaultColWidth="9" defaultRowHeight="14.25"/>
  <cols>
    <col min="1" max="1" width="54.875" style="88" customWidth="1"/>
    <col min="2" max="2" width="20.875" style="89" customWidth="1"/>
    <col min="3" max="16384" width="9" style="51"/>
  </cols>
  <sheetData>
    <row r="1" spans="1:244" ht="27" customHeight="1">
      <c r="A1" s="90" t="s">
        <v>1701</v>
      </c>
    </row>
    <row r="2" spans="1:244" ht="33.75" customHeight="1">
      <c r="A2" s="522" t="s">
        <v>1702</v>
      </c>
      <c r="B2" s="523"/>
      <c r="C2" s="53"/>
      <c r="D2" s="53"/>
      <c r="E2" s="53"/>
      <c r="F2" s="53"/>
      <c r="G2" s="53"/>
      <c r="H2" s="53"/>
      <c r="I2" s="53"/>
      <c r="J2" s="53"/>
      <c r="K2" s="53"/>
    </row>
    <row r="3" spans="1:244" ht="19.899999999999999" customHeight="1">
      <c r="B3" s="57" t="s">
        <v>1258</v>
      </c>
    </row>
    <row r="4" spans="1:244" ht="20.100000000000001" customHeight="1">
      <c r="A4" s="91" t="s">
        <v>118</v>
      </c>
      <c r="B4" s="59" t="s">
        <v>1440</v>
      </c>
      <c r="C4" s="61"/>
      <c r="D4" s="61"/>
      <c r="E4" s="85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</row>
    <row r="5" spans="1:244" ht="20.100000000000001" customHeight="1">
      <c r="A5" s="92" t="s">
        <v>1621</v>
      </c>
      <c r="B5" s="40">
        <f>SUM(B6:B12)</f>
        <v>0</v>
      </c>
      <c r="C5" s="61"/>
      <c r="D5" s="61"/>
      <c r="E5" s="85"/>
      <c r="F5" s="61"/>
      <c r="G5" s="61"/>
      <c r="H5" s="61"/>
      <c r="I5" s="61"/>
      <c r="J5" s="61"/>
      <c r="K5" s="61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</row>
    <row r="6" spans="1:244" ht="20.100000000000001" customHeight="1">
      <c r="A6" s="93" t="s">
        <v>1622</v>
      </c>
      <c r="B6" s="40"/>
      <c r="C6" s="85"/>
      <c r="D6" s="85"/>
      <c r="E6" s="61"/>
      <c r="F6" s="61"/>
      <c r="G6" s="61"/>
      <c r="H6" s="61"/>
      <c r="I6" s="61"/>
      <c r="J6" s="61"/>
      <c r="K6" s="61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</row>
    <row r="7" spans="1:244" ht="20.100000000000001" customHeight="1">
      <c r="A7" s="93" t="s">
        <v>1623</v>
      </c>
      <c r="B7" s="40"/>
      <c r="C7" s="61"/>
      <c r="D7" s="61"/>
      <c r="E7" s="61"/>
      <c r="F7" s="61"/>
      <c r="G7" s="61"/>
      <c r="H7" s="61"/>
      <c r="I7" s="61"/>
      <c r="J7" s="61"/>
      <c r="K7" s="61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</row>
    <row r="8" spans="1:244" ht="20.100000000000001" customHeight="1">
      <c r="A8" s="93" t="s">
        <v>1624</v>
      </c>
      <c r="B8" s="40"/>
      <c r="C8" s="61"/>
      <c r="D8" s="61"/>
      <c r="E8" s="61"/>
      <c r="F8" s="61"/>
      <c r="G8" s="61"/>
      <c r="H8" s="61"/>
      <c r="I8" s="61"/>
      <c r="J8" s="61"/>
      <c r="K8" s="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</row>
    <row r="9" spans="1:244" ht="20.100000000000001" customHeight="1">
      <c r="A9" s="93" t="s">
        <v>1625</v>
      </c>
      <c r="B9" s="40"/>
      <c r="C9" s="61"/>
      <c r="D9" s="61"/>
      <c r="E9" s="61"/>
      <c r="F9" s="61"/>
      <c r="G9" s="85"/>
      <c r="H9" s="61"/>
      <c r="I9" s="61"/>
      <c r="J9" s="61"/>
      <c r="K9" s="61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</row>
    <row r="10" spans="1:244" ht="20.100000000000001" customHeight="1">
      <c r="A10" s="93" t="s">
        <v>1626</v>
      </c>
      <c r="B10" s="40"/>
      <c r="C10" s="61"/>
      <c r="D10" s="61"/>
      <c r="E10" s="61"/>
      <c r="F10" s="61"/>
      <c r="G10" s="61"/>
      <c r="H10" s="61"/>
      <c r="I10" s="61"/>
      <c r="J10" s="61"/>
      <c r="K10" s="61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</row>
    <row r="11" spans="1:244" ht="20.100000000000001" customHeight="1">
      <c r="A11" s="93" t="s">
        <v>1627</v>
      </c>
      <c r="B11" s="40"/>
      <c r="C11" s="61"/>
      <c r="D11" s="61"/>
      <c r="E11" s="61"/>
      <c r="F11" s="61"/>
      <c r="G11" s="85"/>
      <c r="H11" s="61"/>
      <c r="I11" s="61"/>
      <c r="J11" s="61"/>
      <c r="K11" s="61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</row>
    <row r="12" spans="1:244" ht="20.100000000000001" customHeight="1">
      <c r="A12" s="93" t="s">
        <v>1628</v>
      </c>
      <c r="B12" s="35"/>
      <c r="C12" s="61"/>
      <c r="D12" s="61"/>
      <c r="E12" s="61"/>
      <c r="F12" s="61"/>
      <c r="G12" s="61"/>
      <c r="H12" s="61"/>
      <c r="I12" s="61"/>
      <c r="J12" s="61"/>
      <c r="K12" s="61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</row>
    <row r="13" spans="1:244" ht="20.100000000000001" customHeight="1">
      <c r="A13" s="92" t="s">
        <v>1629</v>
      </c>
      <c r="B13" s="40">
        <f>SUM(B14:B17)</f>
        <v>0</v>
      </c>
      <c r="C13" s="61"/>
      <c r="D13" s="61"/>
      <c r="E13" s="61"/>
      <c r="F13" s="61"/>
      <c r="G13" s="61"/>
      <c r="H13" s="61"/>
      <c r="I13" s="61"/>
      <c r="J13" s="61"/>
      <c r="K13" s="61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</row>
    <row r="14" spans="1:244" ht="20.100000000000001" customHeight="1">
      <c r="A14" s="93" t="s">
        <v>1630</v>
      </c>
      <c r="B14" s="40"/>
      <c r="C14" s="61"/>
      <c r="D14" s="61"/>
      <c r="E14" s="61"/>
      <c r="F14" s="61"/>
      <c r="G14" s="61"/>
      <c r="H14" s="61"/>
      <c r="I14" s="61"/>
      <c r="J14" s="61"/>
      <c r="K14" s="61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</row>
    <row r="15" spans="1:244" ht="20.100000000000001" customHeight="1">
      <c r="A15" s="93" t="s">
        <v>1631</v>
      </c>
      <c r="B15" s="40"/>
      <c r="C15" s="61"/>
      <c r="D15" s="61"/>
      <c r="E15" s="61"/>
      <c r="F15" s="61"/>
      <c r="G15" s="61"/>
      <c r="H15" s="61"/>
      <c r="I15" s="61"/>
      <c r="J15" s="61"/>
      <c r="K15" s="61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</row>
    <row r="16" spans="1:244" ht="20.100000000000001" customHeight="1">
      <c r="A16" s="93" t="s">
        <v>1632</v>
      </c>
      <c r="B16" s="40"/>
      <c r="C16" s="61"/>
      <c r="D16" s="61"/>
      <c r="E16" s="61"/>
      <c r="F16" s="61"/>
      <c r="G16" s="61"/>
      <c r="H16" s="61"/>
      <c r="I16" s="61"/>
      <c r="J16" s="61"/>
      <c r="K16" s="61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</row>
    <row r="17" spans="1:244" ht="20.100000000000001" customHeight="1">
      <c r="A17" s="93" t="s">
        <v>1633</v>
      </c>
      <c r="B17" s="35"/>
      <c r="C17" s="61"/>
      <c r="D17" s="61"/>
      <c r="E17" s="61"/>
      <c r="F17" s="61"/>
      <c r="G17" s="61"/>
      <c r="H17" s="61"/>
      <c r="I17" s="61"/>
      <c r="J17" s="61"/>
      <c r="K17" s="61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</row>
    <row r="18" spans="1:244" ht="20.100000000000001" customHeight="1">
      <c r="A18" s="92" t="s">
        <v>1634</v>
      </c>
      <c r="B18" s="40">
        <f>SUM(B19:B21)</f>
        <v>0</v>
      </c>
      <c r="C18" s="61"/>
      <c r="D18" s="61"/>
      <c r="E18" s="61"/>
      <c r="F18" s="61"/>
      <c r="G18" s="61"/>
      <c r="H18" s="61"/>
      <c r="I18" s="61"/>
      <c r="J18" s="61"/>
      <c r="K18" s="6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</row>
    <row r="19" spans="1:244" ht="20.100000000000001" customHeight="1">
      <c r="A19" s="93" t="s">
        <v>1635</v>
      </c>
      <c r="B19" s="40"/>
      <c r="C19" s="61"/>
      <c r="D19" s="61"/>
      <c r="E19" s="61"/>
      <c r="F19" s="61"/>
      <c r="G19" s="61"/>
      <c r="H19" s="61"/>
      <c r="I19" s="61"/>
      <c r="J19" s="61"/>
      <c r="K19" s="61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</row>
    <row r="20" spans="1:244" ht="20.100000000000001" customHeight="1">
      <c r="A20" s="93" t="s">
        <v>1636</v>
      </c>
      <c r="B20" s="40"/>
      <c r="C20" s="61"/>
      <c r="D20" s="61"/>
      <c r="E20" s="61"/>
      <c r="F20" s="61"/>
      <c r="G20" s="61"/>
      <c r="H20" s="61"/>
      <c r="I20" s="61"/>
      <c r="J20" s="61"/>
      <c r="K20" s="61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</row>
    <row r="21" spans="1:244" ht="20.100000000000001" customHeight="1">
      <c r="A21" s="93" t="s">
        <v>1637</v>
      </c>
      <c r="B21" s="40"/>
      <c r="C21" s="61"/>
      <c r="D21" s="61"/>
      <c r="E21" s="61"/>
      <c r="F21" s="61"/>
      <c r="G21" s="61"/>
      <c r="H21" s="61"/>
      <c r="I21" s="61"/>
      <c r="J21" s="61"/>
      <c r="K21" s="61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</row>
    <row r="22" spans="1:244" ht="20.100000000000001" customHeight="1">
      <c r="A22" s="92" t="s">
        <v>1638</v>
      </c>
      <c r="B22" s="40">
        <f>SUM(B23:B25)</f>
        <v>0</v>
      </c>
      <c r="C22" s="61"/>
      <c r="D22" s="61"/>
      <c r="E22" s="61"/>
      <c r="F22" s="61"/>
      <c r="G22" s="61"/>
      <c r="H22" s="61"/>
      <c r="I22" s="61"/>
      <c r="J22" s="61"/>
      <c r="K22" s="61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</row>
    <row r="23" spans="1:244" ht="20.100000000000001" customHeight="1">
      <c r="A23" s="93" t="s">
        <v>1639</v>
      </c>
      <c r="B23" s="40"/>
      <c r="C23" s="85"/>
      <c r="D23" s="85"/>
      <c r="E23" s="61"/>
      <c r="F23" s="61"/>
      <c r="G23" s="61"/>
      <c r="H23" s="61"/>
      <c r="I23" s="61"/>
      <c r="J23" s="61"/>
      <c r="K23" s="61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</row>
    <row r="24" spans="1:244" ht="20.100000000000001" customHeight="1">
      <c r="A24" s="93" t="s">
        <v>1640</v>
      </c>
      <c r="B24" s="40"/>
      <c r="C24" s="61"/>
      <c r="D24" s="61"/>
      <c r="E24" s="61"/>
      <c r="F24" s="61"/>
      <c r="G24" s="61"/>
      <c r="H24" s="61"/>
      <c r="I24" s="61"/>
      <c r="J24" s="61"/>
      <c r="K24" s="61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</row>
    <row r="25" spans="1:244" ht="20.100000000000001" customHeight="1">
      <c r="A25" s="93" t="s">
        <v>1641</v>
      </c>
      <c r="B25" s="40"/>
      <c r="C25" s="61"/>
      <c r="D25" s="61"/>
      <c r="E25" s="61"/>
      <c r="F25" s="61"/>
      <c r="G25" s="61"/>
      <c r="H25" s="61"/>
      <c r="I25" s="61"/>
      <c r="J25" s="61"/>
      <c r="K25" s="61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20.100000000000001" customHeight="1">
      <c r="A26" s="92" t="s">
        <v>1642</v>
      </c>
      <c r="B26" s="40">
        <f>B27</f>
        <v>3000</v>
      </c>
      <c r="C26" s="75"/>
      <c r="D26" s="75"/>
      <c r="E26" s="75"/>
      <c r="F26" s="75"/>
      <c r="G26" s="75"/>
      <c r="H26" s="75"/>
      <c r="I26" s="75"/>
      <c r="J26" s="75"/>
      <c r="K26" s="75"/>
    </row>
    <row r="27" spans="1:244" ht="20.100000000000001" customHeight="1">
      <c r="A27" s="93" t="s">
        <v>1643</v>
      </c>
      <c r="B27" s="35">
        <v>3000</v>
      </c>
      <c r="C27" s="75"/>
      <c r="D27" s="75"/>
      <c r="E27" s="75"/>
      <c r="F27" s="75"/>
      <c r="G27" s="75"/>
      <c r="H27" s="75"/>
      <c r="I27" s="75"/>
      <c r="J27" s="75"/>
      <c r="K27" s="75"/>
    </row>
    <row r="28" spans="1:244" ht="20.100000000000001" customHeight="1">
      <c r="A28" s="94" t="s">
        <v>1505</v>
      </c>
      <c r="B28" s="40">
        <f>SUM(B5,B13,B18,B22,B26)</f>
        <v>3000</v>
      </c>
      <c r="C28" s="75"/>
      <c r="D28" s="75"/>
      <c r="E28" s="75"/>
      <c r="F28" s="75"/>
      <c r="G28" s="75"/>
      <c r="H28" s="75"/>
      <c r="I28" s="75"/>
      <c r="J28" s="75"/>
      <c r="K28" s="75"/>
    </row>
    <row r="29" spans="1:244" ht="19.7" customHeight="1">
      <c r="A29" s="95"/>
      <c r="B29" s="96"/>
      <c r="C29" s="75"/>
      <c r="D29" s="75"/>
      <c r="E29" s="75"/>
      <c r="F29" s="75"/>
      <c r="G29" s="75"/>
      <c r="H29" s="75"/>
      <c r="I29" s="75"/>
      <c r="J29" s="75"/>
      <c r="K29" s="75"/>
    </row>
    <row r="30" spans="1:244" ht="19.7" customHeight="1">
      <c r="A30" s="95"/>
      <c r="B30" s="96"/>
      <c r="C30" s="75"/>
      <c r="D30" s="75"/>
      <c r="E30" s="75"/>
      <c r="F30" s="75"/>
      <c r="G30" s="75"/>
      <c r="H30" s="75"/>
      <c r="I30" s="75"/>
      <c r="J30" s="75"/>
      <c r="K30" s="75"/>
    </row>
    <row r="31" spans="1:244" ht="19.7" customHeight="1">
      <c r="A31" s="95"/>
      <c r="B31" s="96"/>
      <c r="C31" s="75"/>
      <c r="D31" s="75"/>
      <c r="E31" s="75"/>
      <c r="F31" s="75"/>
      <c r="G31" s="75"/>
      <c r="H31" s="75"/>
      <c r="I31" s="75"/>
      <c r="J31" s="75"/>
      <c r="K31" s="75"/>
    </row>
    <row r="32" spans="1:244" ht="19.7" customHeight="1">
      <c r="A32" s="95"/>
      <c r="B32" s="96"/>
      <c r="C32" s="80"/>
      <c r="D32" s="80"/>
      <c r="E32" s="75"/>
      <c r="F32" s="75"/>
      <c r="G32" s="75"/>
      <c r="H32" s="75"/>
      <c r="I32" s="75"/>
      <c r="J32" s="75"/>
      <c r="K32" s="75"/>
    </row>
    <row r="33" spans="1:11" ht="19.7" customHeight="1">
      <c r="A33" s="95"/>
      <c r="B33" s="96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9.7" customHeight="1">
      <c r="A34" s="95"/>
      <c r="B34" s="96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9.7" customHeight="1">
      <c r="A35" s="95"/>
      <c r="B35" s="96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19.7" customHeight="1">
      <c r="A36" s="95"/>
      <c r="B36" s="96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9.7" customHeight="1"/>
    <row r="38" spans="1:11" ht="19.7" customHeight="1"/>
    <row r="39" spans="1:11" ht="19.7" customHeight="1"/>
    <row r="40" spans="1:11" ht="19.7" customHeight="1"/>
    <row r="41" spans="1:11" ht="19.7" customHeight="1"/>
    <row r="42" spans="1:11" ht="19.7" customHeight="1"/>
    <row r="43" spans="1:11" ht="19.7" customHeight="1"/>
    <row r="44" spans="1:11" ht="19.7" customHeight="1"/>
    <row r="45" spans="1:11" ht="19.7" customHeight="1"/>
    <row r="46" spans="1:11" ht="19.7" customHeight="1"/>
    <row r="47" spans="1:11" ht="19.7" customHeight="1"/>
    <row r="48" spans="1:11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IC70"/>
  <sheetViews>
    <sheetView showZeros="0" workbookViewId="0"/>
  </sheetViews>
  <sheetFormatPr defaultColWidth="9" defaultRowHeight="14.25"/>
  <cols>
    <col min="1" max="1" width="51.75" style="97" customWidth="1"/>
    <col min="2" max="2" width="22.375" style="52" customWidth="1"/>
    <col min="3" max="3" width="35.5" style="51" customWidth="1"/>
    <col min="4" max="4" width="9.25" style="51" customWidth="1"/>
    <col min="5" max="16384" width="9" style="51"/>
  </cols>
  <sheetData>
    <row r="1" spans="1:237" ht="27" customHeight="1">
      <c r="A1" s="90" t="s">
        <v>1703</v>
      </c>
    </row>
    <row r="2" spans="1:237" ht="27" customHeight="1">
      <c r="A2" s="524" t="s">
        <v>1704</v>
      </c>
      <c r="B2" s="525"/>
      <c r="C2" s="81"/>
      <c r="D2" s="81"/>
      <c r="E2" s="53"/>
      <c r="F2" s="53"/>
      <c r="G2" s="53"/>
      <c r="H2" s="53"/>
      <c r="I2" s="53"/>
      <c r="J2" s="53"/>
      <c r="K2" s="53"/>
    </row>
    <row r="3" spans="1:237" ht="22.5" customHeight="1">
      <c r="A3" s="98"/>
      <c r="B3" s="57" t="s">
        <v>1258</v>
      </c>
      <c r="D3" s="68"/>
    </row>
    <row r="4" spans="1:237" ht="22.5" customHeight="1">
      <c r="A4" s="99" t="s">
        <v>118</v>
      </c>
      <c r="B4" s="59" t="s">
        <v>1440</v>
      </c>
      <c r="C4" s="61"/>
      <c r="D4" s="61"/>
      <c r="E4" s="85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</row>
    <row r="5" spans="1:237" ht="22.5" customHeight="1">
      <c r="A5" s="100" t="s">
        <v>1646</v>
      </c>
      <c r="B5" s="40">
        <f>SUM(B6:B9)</f>
        <v>21</v>
      </c>
      <c r="C5" s="61"/>
      <c r="D5" s="61"/>
      <c r="E5" s="85"/>
      <c r="F5" s="61"/>
      <c r="G5" s="61"/>
      <c r="H5" s="61"/>
      <c r="I5" s="61"/>
      <c r="J5" s="61"/>
      <c r="K5" s="61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</row>
    <row r="6" spans="1:237" ht="22.5" customHeight="1">
      <c r="A6" s="101" t="s">
        <v>1647</v>
      </c>
      <c r="B6" s="35">
        <v>21</v>
      </c>
      <c r="C6" s="85"/>
      <c r="D6" s="85"/>
      <c r="E6" s="61"/>
      <c r="F6" s="61"/>
      <c r="G6" s="61"/>
      <c r="H6" s="61"/>
      <c r="I6" s="61"/>
      <c r="J6" s="61"/>
      <c r="K6" s="61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</row>
    <row r="7" spans="1:237" ht="22.5" customHeight="1">
      <c r="A7" s="101" t="s">
        <v>1648</v>
      </c>
      <c r="B7" s="40"/>
      <c r="C7" s="61"/>
      <c r="D7" s="61"/>
      <c r="E7" s="61"/>
      <c r="F7" s="61"/>
      <c r="G7" s="61"/>
      <c r="H7" s="61"/>
      <c r="I7" s="61"/>
      <c r="J7" s="61"/>
      <c r="K7" s="61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</row>
    <row r="8" spans="1:237" ht="22.5" customHeight="1">
      <c r="A8" s="102" t="s">
        <v>1649</v>
      </c>
      <c r="B8" s="40"/>
      <c r="C8" s="61"/>
      <c r="D8" s="61"/>
      <c r="E8" s="61"/>
      <c r="F8" s="61"/>
      <c r="G8" s="61"/>
      <c r="H8" s="61"/>
      <c r="I8" s="61"/>
      <c r="J8" s="61"/>
      <c r="K8" s="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</row>
    <row r="9" spans="1:237" ht="22.5" customHeight="1">
      <c r="A9" s="102" t="s">
        <v>1650</v>
      </c>
      <c r="B9" s="40"/>
      <c r="C9" s="61"/>
      <c r="D9" s="61"/>
      <c r="E9" s="61"/>
      <c r="F9" s="61"/>
      <c r="G9" s="85"/>
      <c r="H9" s="61"/>
      <c r="I9" s="61"/>
      <c r="J9" s="61"/>
      <c r="K9" s="61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</row>
    <row r="10" spans="1:237" ht="22.5" customHeight="1">
      <c r="A10" s="100" t="s">
        <v>1651</v>
      </c>
      <c r="B10" s="40">
        <f>SUM(B11:B17)</f>
        <v>0</v>
      </c>
      <c r="C10" s="61"/>
      <c r="D10" s="61"/>
      <c r="E10" s="61"/>
      <c r="F10" s="61"/>
      <c r="G10" s="61"/>
      <c r="H10" s="61"/>
      <c r="I10" s="61"/>
      <c r="J10" s="61"/>
      <c r="K10" s="61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</row>
    <row r="11" spans="1:237" ht="22.5" customHeight="1">
      <c r="A11" s="102" t="s">
        <v>1652</v>
      </c>
      <c r="B11" s="40"/>
      <c r="C11" s="61"/>
      <c r="D11" s="61"/>
      <c r="E11" s="61"/>
      <c r="F11" s="61"/>
      <c r="G11" s="85"/>
      <c r="H11" s="61"/>
      <c r="I11" s="61"/>
      <c r="J11" s="61"/>
      <c r="K11" s="61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</row>
    <row r="12" spans="1:237" ht="22.5" customHeight="1">
      <c r="A12" s="102" t="s">
        <v>1653</v>
      </c>
      <c r="B12" s="40"/>
      <c r="C12" s="61"/>
      <c r="D12" s="61"/>
      <c r="E12" s="61"/>
      <c r="F12" s="61"/>
      <c r="G12" s="61"/>
      <c r="H12" s="61"/>
      <c r="I12" s="61"/>
      <c r="J12" s="61"/>
      <c r="K12" s="61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</row>
    <row r="13" spans="1:237" ht="22.5" customHeight="1">
      <c r="A13" s="101" t="s">
        <v>1654</v>
      </c>
      <c r="B13" s="40"/>
      <c r="C13" s="61"/>
      <c r="D13" s="61"/>
      <c r="E13" s="61"/>
      <c r="F13" s="61"/>
      <c r="G13" s="61"/>
      <c r="H13" s="61"/>
      <c r="I13" s="61"/>
      <c r="J13" s="61"/>
      <c r="K13" s="61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</row>
    <row r="14" spans="1:237" ht="22.5" customHeight="1">
      <c r="A14" s="101" t="s">
        <v>1655</v>
      </c>
      <c r="B14" s="40"/>
      <c r="C14" s="61"/>
      <c r="D14" s="61"/>
      <c r="E14" s="61"/>
      <c r="F14" s="61"/>
      <c r="G14" s="61"/>
      <c r="H14" s="61"/>
      <c r="I14" s="61"/>
      <c r="J14" s="61"/>
      <c r="K14" s="61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</row>
    <row r="15" spans="1:237" ht="22.5" customHeight="1">
      <c r="A15" s="101" t="s">
        <v>1656</v>
      </c>
      <c r="B15" s="40"/>
      <c r="C15" s="61"/>
      <c r="D15" s="61"/>
      <c r="E15" s="61"/>
      <c r="F15" s="61"/>
      <c r="G15" s="61"/>
      <c r="H15" s="61"/>
      <c r="I15" s="61"/>
      <c r="J15" s="61"/>
      <c r="K15" s="61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</row>
    <row r="16" spans="1:237" ht="22.5" customHeight="1">
      <c r="A16" s="102" t="s">
        <v>1657</v>
      </c>
      <c r="B16" s="40"/>
      <c r="C16" s="61"/>
      <c r="D16" s="61"/>
      <c r="E16" s="61"/>
      <c r="F16" s="61"/>
      <c r="G16" s="61"/>
      <c r="H16" s="61"/>
      <c r="I16" s="61"/>
      <c r="J16" s="61"/>
      <c r="K16" s="61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</row>
    <row r="17" spans="1:11" ht="22.5" customHeight="1">
      <c r="A17" s="102" t="s">
        <v>1658</v>
      </c>
      <c r="B17" s="40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22.5" customHeight="1">
      <c r="A18" s="100" t="s">
        <v>1659</v>
      </c>
      <c r="B18" s="40">
        <f>B19</f>
        <v>0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2.5" customHeight="1">
      <c r="A19" s="102" t="s">
        <v>1660</v>
      </c>
      <c r="B19" s="40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22.5" customHeight="1">
      <c r="A20" s="103" t="s">
        <v>1661</v>
      </c>
      <c r="B20" s="40">
        <f>B21</f>
        <v>0</v>
      </c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22.5" customHeight="1">
      <c r="A21" s="102" t="s">
        <v>1662</v>
      </c>
      <c r="B21" s="40"/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22.5" customHeight="1">
      <c r="A22" s="104" t="s">
        <v>1556</v>
      </c>
      <c r="B22" s="40">
        <f>SUM(B5,B10,B18,B20)</f>
        <v>21</v>
      </c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20.100000000000001" customHeight="1">
      <c r="A23" s="105"/>
      <c r="B23" s="80"/>
      <c r="C23" s="80"/>
      <c r="D23" s="80"/>
      <c r="E23" s="75"/>
      <c r="F23" s="75"/>
      <c r="G23" s="75"/>
      <c r="H23" s="75"/>
      <c r="I23" s="75"/>
      <c r="J23" s="75"/>
      <c r="K23" s="75"/>
    </row>
    <row r="24" spans="1:11" ht="20.100000000000001" customHeight="1">
      <c r="A24" s="105"/>
      <c r="B24" s="80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20.100000000000001" customHeight="1">
      <c r="A25" s="105"/>
      <c r="B25" s="80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20.100000000000001" customHeight="1">
      <c r="A26" s="105"/>
      <c r="B26" s="80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20.100000000000001" customHeight="1">
      <c r="A27" s="105"/>
      <c r="B27" s="80"/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20.100000000000001" customHeight="1">
      <c r="A28" s="105"/>
      <c r="B28" s="80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9.7" customHeight="1"/>
    <row r="30" spans="1:11" ht="19.7" customHeight="1"/>
    <row r="31" spans="1:11" ht="19.7" customHeight="1"/>
    <row r="32" spans="1:11" ht="19.7" customHeight="1">
      <c r="C32" s="52"/>
      <c r="D32" s="52"/>
    </row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II70"/>
  <sheetViews>
    <sheetView showZeros="0" zoomScaleNormal="100" zoomScaleSheetLayoutView="100" workbookViewId="0">
      <selection activeCell="A2" sqref="A2:D2"/>
    </sheetView>
  </sheetViews>
  <sheetFormatPr defaultColWidth="9" defaultRowHeight="14.25"/>
  <cols>
    <col min="1" max="1" width="31.5" style="51" customWidth="1"/>
    <col min="2" max="2" width="11.625" style="52" customWidth="1"/>
    <col min="3" max="3" width="32.25" style="52" customWidth="1"/>
    <col min="4" max="4" width="11.625" style="52" customWidth="1"/>
    <col min="5" max="16384" width="9" style="51"/>
  </cols>
  <sheetData>
    <row r="1" spans="1:243" ht="27" customHeight="1">
      <c r="A1" s="1" t="s">
        <v>1705</v>
      </c>
    </row>
    <row r="2" spans="1:243" ht="27" customHeight="1">
      <c r="A2" s="520" t="s">
        <v>1706</v>
      </c>
      <c r="B2" s="519"/>
      <c r="C2" s="519"/>
      <c r="D2" s="521"/>
      <c r="E2" s="53"/>
      <c r="F2" s="54"/>
      <c r="G2" s="53"/>
    </row>
    <row r="3" spans="1:243" ht="24.95" customHeight="1">
      <c r="A3" s="55"/>
      <c r="B3" s="56"/>
      <c r="D3" s="57" t="s">
        <v>1258</v>
      </c>
    </row>
    <row r="4" spans="1:243" ht="24.95" customHeight="1">
      <c r="A4" s="58" t="s">
        <v>118</v>
      </c>
      <c r="B4" s="59" t="s">
        <v>1440</v>
      </c>
      <c r="C4" s="60" t="s">
        <v>118</v>
      </c>
      <c r="D4" s="59" t="s">
        <v>1440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</row>
    <row r="5" spans="1:243" ht="24.95" customHeight="1">
      <c r="A5" s="62" t="s">
        <v>1665</v>
      </c>
      <c r="B5" s="63">
        <f>SUM(B6:B10)</f>
        <v>3000</v>
      </c>
      <c r="C5" s="64" t="s">
        <v>1666</v>
      </c>
      <c r="D5" s="63">
        <f>SUM(D6:D10)</f>
        <v>21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</row>
    <row r="6" spans="1:243" ht="24.95" customHeight="1">
      <c r="A6" s="65" t="s">
        <v>1707</v>
      </c>
      <c r="B6" s="63"/>
      <c r="C6" s="66" t="s">
        <v>1708</v>
      </c>
      <c r="D6" s="67">
        <v>21</v>
      </c>
      <c r="E6" s="61"/>
      <c r="F6" s="61"/>
      <c r="G6" s="61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</row>
    <row r="7" spans="1:243" ht="24.95" customHeight="1">
      <c r="A7" s="69" t="s">
        <v>1709</v>
      </c>
      <c r="B7" s="67"/>
      <c r="C7" s="66" t="s">
        <v>1710</v>
      </c>
      <c r="D7" s="67"/>
      <c r="E7" s="61"/>
      <c r="F7" s="61"/>
      <c r="G7" s="61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</row>
    <row r="8" spans="1:243" ht="24.95" customHeight="1">
      <c r="A8" s="69" t="s">
        <v>1711</v>
      </c>
      <c r="B8" s="67"/>
      <c r="C8" s="66" t="s">
        <v>1712</v>
      </c>
      <c r="D8" s="67"/>
      <c r="E8" s="61"/>
      <c r="F8" s="61"/>
      <c r="G8" s="6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</row>
    <row r="9" spans="1:243" ht="24.95" customHeight="1">
      <c r="A9" s="70" t="s">
        <v>1713</v>
      </c>
      <c r="B9" s="67"/>
      <c r="C9" s="66" t="s">
        <v>1714</v>
      </c>
      <c r="D9" s="67"/>
      <c r="E9" s="61"/>
      <c r="F9" s="61"/>
      <c r="G9" s="61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</row>
    <row r="10" spans="1:243" ht="24.95" customHeight="1">
      <c r="A10" s="70" t="s">
        <v>1715</v>
      </c>
      <c r="B10" s="67">
        <v>3000</v>
      </c>
      <c r="C10" s="66" t="s">
        <v>1716</v>
      </c>
      <c r="D10" s="67"/>
      <c r="E10" s="61"/>
      <c r="F10" s="61"/>
      <c r="G10" s="61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</row>
    <row r="11" spans="1:243" ht="24.95" customHeight="1">
      <c r="A11" s="71" t="s">
        <v>186</v>
      </c>
      <c r="B11" s="63">
        <f>SUM(B12:B13)</f>
        <v>21</v>
      </c>
      <c r="C11" s="72" t="s">
        <v>187</v>
      </c>
      <c r="D11" s="63">
        <f>SUM(D12:D13)</f>
        <v>3000</v>
      </c>
      <c r="E11" s="61"/>
      <c r="F11" s="61"/>
      <c r="G11" s="61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</row>
    <row r="12" spans="1:243" ht="24.95" customHeight="1">
      <c r="A12" s="74" t="s">
        <v>188</v>
      </c>
      <c r="B12" s="67">
        <v>21</v>
      </c>
      <c r="C12" s="66" t="s">
        <v>1717</v>
      </c>
      <c r="D12" s="67"/>
      <c r="E12" s="75"/>
      <c r="F12" s="75"/>
      <c r="G12" s="75"/>
    </row>
    <row r="13" spans="1:243" ht="24.95" customHeight="1">
      <c r="A13" s="74" t="s">
        <v>1563</v>
      </c>
      <c r="B13" s="67"/>
      <c r="C13" s="74" t="s">
        <v>195</v>
      </c>
      <c r="D13" s="67">
        <v>3000</v>
      </c>
      <c r="E13" s="75"/>
      <c r="F13" s="75"/>
      <c r="G13" s="75"/>
    </row>
    <row r="14" spans="1:243" ht="24.95" customHeight="1">
      <c r="A14" s="76"/>
      <c r="B14" s="67"/>
      <c r="C14" s="74"/>
      <c r="D14" s="67"/>
      <c r="E14" s="75"/>
      <c r="F14" s="75"/>
      <c r="G14" s="75"/>
    </row>
    <row r="15" spans="1:243" ht="24.95" customHeight="1">
      <c r="A15" s="77" t="s">
        <v>225</v>
      </c>
      <c r="B15" s="63">
        <f>B5+B11</f>
        <v>3021</v>
      </c>
      <c r="C15" s="77" t="s">
        <v>226</v>
      </c>
      <c r="D15" s="63">
        <f>D5+D11</f>
        <v>3021</v>
      </c>
      <c r="E15" s="75"/>
      <c r="F15" s="75"/>
      <c r="G15" s="75"/>
    </row>
    <row r="16" spans="1:243" ht="24.95" customHeight="1">
      <c r="A16" s="78"/>
      <c r="B16" s="67"/>
      <c r="C16" s="79" t="s">
        <v>227</v>
      </c>
      <c r="D16" s="63">
        <f>B15-D15</f>
        <v>0</v>
      </c>
      <c r="E16" s="75"/>
      <c r="F16" s="75"/>
      <c r="G16" s="75"/>
    </row>
    <row r="17" spans="1:7" ht="20.100000000000001" customHeight="1">
      <c r="A17" s="75"/>
      <c r="B17" s="80"/>
      <c r="C17" s="80"/>
      <c r="D17" s="80"/>
      <c r="E17" s="75"/>
      <c r="F17" s="75"/>
      <c r="G17" s="75"/>
    </row>
    <row r="18" spans="1:7" ht="20.100000000000001" customHeight="1">
      <c r="A18" s="75"/>
      <c r="B18" s="80"/>
      <c r="C18" s="80"/>
      <c r="D18" s="80"/>
      <c r="E18" s="75"/>
      <c r="F18" s="75"/>
      <c r="G18" s="75"/>
    </row>
    <row r="19" spans="1:7" ht="20.100000000000001" customHeight="1">
      <c r="A19" s="75"/>
      <c r="B19" s="80"/>
      <c r="C19" s="80"/>
      <c r="D19" s="80"/>
      <c r="E19" s="75"/>
      <c r="F19" s="75"/>
      <c r="G19" s="75"/>
    </row>
    <row r="20" spans="1:7" ht="20.100000000000001" customHeight="1">
      <c r="A20" s="75"/>
      <c r="B20" s="80"/>
      <c r="C20" s="80"/>
      <c r="D20" s="80"/>
      <c r="E20" s="75"/>
      <c r="F20" s="75"/>
      <c r="G20" s="75"/>
    </row>
    <row r="21" spans="1:7" ht="20.100000000000001" customHeight="1">
      <c r="A21" s="75"/>
      <c r="B21" s="80"/>
      <c r="C21" s="80"/>
      <c r="D21" s="80"/>
      <c r="E21" s="75"/>
      <c r="F21" s="75"/>
      <c r="G21" s="75"/>
    </row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19.7" customHeight="1"/>
    <row r="30" spans="1:7" ht="19.7" customHeight="1"/>
    <row r="31" spans="1:7" ht="19.7" customHeight="1"/>
    <row r="32" spans="1:7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2" orientation="portrait" useFirstPageNumber="1" r:id="rId1"/>
  <headerFooter>
    <oddFooter>&amp;C第 &amp;P 页，共 &amp;N 页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HG70"/>
  <sheetViews>
    <sheetView showZeros="0" workbookViewId="0">
      <selection activeCell="A2" sqref="A2:B2"/>
    </sheetView>
  </sheetViews>
  <sheetFormatPr defaultColWidth="9" defaultRowHeight="14.25"/>
  <cols>
    <col min="1" max="1" width="54.5" style="88" customWidth="1"/>
    <col min="2" max="2" width="23.375" style="89" customWidth="1"/>
    <col min="3" max="16384" width="9" style="51"/>
  </cols>
  <sheetData>
    <row r="1" spans="1:215" ht="27" customHeight="1">
      <c r="A1" s="90" t="s">
        <v>1718</v>
      </c>
    </row>
    <row r="2" spans="1:215" ht="27" customHeight="1">
      <c r="A2" s="522" t="s">
        <v>1719</v>
      </c>
      <c r="B2" s="523"/>
      <c r="C2" s="53"/>
    </row>
    <row r="3" spans="1:215" ht="19.899999999999999" customHeight="1">
      <c r="B3" s="57" t="s">
        <v>1258</v>
      </c>
    </row>
    <row r="4" spans="1:215" ht="20.100000000000001" customHeight="1">
      <c r="A4" s="91" t="s">
        <v>118</v>
      </c>
      <c r="B4" s="59" t="s">
        <v>1440</v>
      </c>
    </row>
    <row r="5" spans="1:215" ht="20.100000000000001" customHeight="1">
      <c r="A5" s="92" t="s">
        <v>1621</v>
      </c>
      <c r="B5" s="40">
        <f>SUM(B6:B12)</f>
        <v>0</v>
      </c>
      <c r="C5" s="61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</row>
    <row r="6" spans="1:215" ht="20.100000000000001" customHeight="1">
      <c r="A6" s="93" t="s">
        <v>1622</v>
      </c>
      <c r="B6" s="40"/>
      <c r="C6" s="6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</row>
    <row r="7" spans="1:215" ht="20.100000000000001" customHeight="1">
      <c r="A7" s="93" t="s">
        <v>1623</v>
      </c>
      <c r="B7" s="40"/>
      <c r="C7" s="61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</row>
    <row r="8" spans="1:215" ht="20.100000000000001" customHeight="1">
      <c r="A8" s="93" t="s">
        <v>1624</v>
      </c>
      <c r="B8" s="40"/>
      <c r="C8" s="61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</row>
    <row r="9" spans="1:215" ht="20.100000000000001" customHeight="1">
      <c r="A9" s="93" t="s">
        <v>1625</v>
      </c>
      <c r="B9" s="40"/>
      <c r="C9" s="61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</row>
    <row r="10" spans="1:215" ht="20.100000000000001" customHeight="1">
      <c r="A10" s="93" t="s">
        <v>1626</v>
      </c>
      <c r="B10" s="40"/>
      <c r="C10" s="61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</row>
    <row r="11" spans="1:215" ht="20.100000000000001" customHeight="1">
      <c r="A11" s="93" t="s">
        <v>1627</v>
      </c>
      <c r="B11" s="40"/>
      <c r="C11" s="61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</row>
    <row r="12" spans="1:215" ht="20.100000000000001" customHeight="1">
      <c r="A12" s="93" t="s">
        <v>1628</v>
      </c>
      <c r="B12" s="35"/>
      <c r="C12" s="61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</row>
    <row r="13" spans="1:215" ht="20.100000000000001" customHeight="1">
      <c r="A13" s="92" t="s">
        <v>1629</v>
      </c>
      <c r="B13" s="40">
        <f>SUM(B14:B17)</f>
        <v>0</v>
      </c>
      <c r="C13" s="61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</row>
    <row r="14" spans="1:215" ht="20.100000000000001" customHeight="1">
      <c r="A14" s="93" t="s">
        <v>1630</v>
      </c>
      <c r="B14" s="40"/>
      <c r="C14" s="61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</row>
    <row r="15" spans="1:215" ht="20.100000000000001" customHeight="1">
      <c r="A15" s="93" t="s">
        <v>1631</v>
      </c>
      <c r="B15" s="40"/>
      <c r="C15" s="61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</row>
    <row r="16" spans="1:215" ht="20.100000000000001" customHeight="1">
      <c r="A16" s="93" t="s">
        <v>1632</v>
      </c>
      <c r="B16" s="40"/>
      <c r="C16" s="61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</row>
    <row r="17" spans="1:215" ht="20.100000000000001" customHeight="1">
      <c r="A17" s="93" t="s">
        <v>1633</v>
      </c>
      <c r="B17" s="35"/>
      <c r="C17" s="61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</row>
    <row r="18" spans="1:215" ht="20.100000000000001" customHeight="1">
      <c r="A18" s="92" t="s">
        <v>1634</v>
      </c>
      <c r="B18" s="40">
        <f>SUM(B19:B21)</f>
        <v>0</v>
      </c>
      <c r="C18" s="61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</row>
    <row r="19" spans="1:215" ht="20.100000000000001" customHeight="1">
      <c r="A19" s="93" t="s">
        <v>1635</v>
      </c>
      <c r="B19" s="40"/>
      <c r="C19" s="61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</row>
    <row r="20" spans="1:215" ht="20.100000000000001" customHeight="1">
      <c r="A20" s="93" t="s">
        <v>1636</v>
      </c>
      <c r="B20" s="40"/>
      <c r="C20" s="61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</row>
    <row r="21" spans="1:215" ht="20.100000000000001" customHeight="1">
      <c r="A21" s="93" t="s">
        <v>1637</v>
      </c>
      <c r="B21" s="40"/>
      <c r="C21" s="61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</row>
    <row r="22" spans="1:215" ht="20.100000000000001" customHeight="1">
      <c r="A22" s="92" t="s">
        <v>1638</v>
      </c>
      <c r="B22" s="40">
        <f>SUM(B23:B25)</f>
        <v>0</v>
      </c>
      <c r="C22" s="61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</row>
    <row r="23" spans="1:215" ht="20.100000000000001" customHeight="1">
      <c r="A23" s="93" t="s">
        <v>1639</v>
      </c>
      <c r="B23" s="40"/>
      <c r="C23" s="61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</row>
    <row r="24" spans="1:215" ht="20.100000000000001" customHeight="1">
      <c r="A24" s="93" t="s">
        <v>1640</v>
      </c>
      <c r="B24" s="40"/>
      <c r="C24" s="61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</row>
    <row r="25" spans="1:215" ht="20.100000000000001" customHeight="1">
      <c r="A25" s="93" t="s">
        <v>1641</v>
      </c>
      <c r="B25" s="40"/>
      <c r="C25" s="61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</row>
    <row r="26" spans="1:215" ht="20.100000000000001" customHeight="1">
      <c r="A26" s="92" t="s">
        <v>1642</v>
      </c>
      <c r="B26" s="40">
        <f>B27</f>
        <v>2700</v>
      </c>
      <c r="C26" s="75"/>
    </row>
    <row r="27" spans="1:215" ht="20.100000000000001" customHeight="1">
      <c r="A27" s="93" t="s">
        <v>1643</v>
      </c>
      <c r="B27" s="35">
        <v>2700</v>
      </c>
      <c r="C27" s="75"/>
    </row>
    <row r="28" spans="1:215" ht="20.100000000000001" customHeight="1">
      <c r="A28" s="94" t="s">
        <v>225</v>
      </c>
      <c r="B28" s="40">
        <f>SUM(B5,B13,B18,B22,B26)</f>
        <v>2700</v>
      </c>
      <c r="C28" s="75"/>
    </row>
    <row r="29" spans="1:215" ht="19.7" customHeight="1">
      <c r="A29" s="95"/>
      <c r="B29" s="96"/>
      <c r="C29" s="75"/>
    </row>
    <row r="30" spans="1:215" ht="19.7" customHeight="1">
      <c r="A30" s="95"/>
      <c r="B30" s="96"/>
      <c r="C30" s="75"/>
    </row>
    <row r="31" spans="1:215" ht="19.7" customHeight="1">
      <c r="A31" s="95"/>
      <c r="B31" s="96"/>
      <c r="C31" s="75"/>
    </row>
    <row r="32" spans="1:215" ht="19.7" customHeight="1">
      <c r="A32" s="95"/>
      <c r="B32" s="96"/>
      <c r="C32" s="75"/>
    </row>
    <row r="33" spans="1:3" ht="19.7" customHeight="1">
      <c r="A33" s="95"/>
      <c r="B33" s="96"/>
      <c r="C33" s="75"/>
    </row>
    <row r="34" spans="1:3" ht="19.7" customHeight="1">
      <c r="A34" s="95"/>
      <c r="B34" s="96"/>
      <c r="C34" s="75"/>
    </row>
    <row r="35" spans="1:3" ht="19.7" customHeight="1">
      <c r="A35" s="95"/>
      <c r="B35" s="96"/>
      <c r="C35" s="75"/>
    </row>
    <row r="36" spans="1:3" ht="19.7" customHeight="1">
      <c r="A36" s="95"/>
      <c r="B36" s="96"/>
      <c r="C36" s="75"/>
    </row>
    <row r="37" spans="1:3" ht="19.7" customHeight="1"/>
    <row r="38" spans="1:3" ht="19.7" customHeight="1"/>
    <row r="39" spans="1:3" ht="19.7" customHeight="1"/>
    <row r="40" spans="1:3" ht="19.7" customHeight="1"/>
    <row r="41" spans="1:3" ht="19.7" customHeight="1"/>
    <row r="42" spans="1:3" ht="19.7" customHeight="1"/>
    <row r="43" spans="1:3" ht="19.7" customHeight="1"/>
    <row r="44" spans="1:3" ht="19.7" customHeight="1"/>
    <row r="45" spans="1:3" ht="19.7" customHeight="1"/>
    <row r="46" spans="1:3" ht="19.7" customHeight="1"/>
    <row r="47" spans="1:3" ht="19.7" customHeight="1"/>
    <row r="48" spans="1:3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0"/>
  <sheetViews>
    <sheetView topLeftCell="A4" zoomScaleNormal="100" zoomScaleSheetLayoutView="100" workbookViewId="0"/>
  </sheetViews>
  <sheetFormatPr defaultColWidth="9" defaultRowHeight="14.25"/>
  <cols>
    <col min="1" max="1" width="29.375" style="299" customWidth="1"/>
    <col min="2" max="6" width="9.75" style="298" customWidth="1"/>
    <col min="7" max="16384" width="9" style="299"/>
  </cols>
  <sheetData>
    <row r="1" spans="1:6" ht="27" customHeight="1">
      <c r="A1" s="366" t="s">
        <v>229</v>
      </c>
    </row>
    <row r="2" spans="1:6" s="365" customFormat="1" ht="30" customHeight="1">
      <c r="A2" s="485" t="s">
        <v>230</v>
      </c>
      <c r="B2" s="483"/>
      <c r="C2" s="483"/>
      <c r="D2" s="483"/>
      <c r="E2" s="483"/>
      <c r="F2" s="483"/>
    </row>
    <row r="3" spans="1:6" ht="19.899999999999999" customHeight="1">
      <c r="A3" s="365"/>
      <c r="E3" s="489" t="s">
        <v>117</v>
      </c>
      <c r="F3" s="489"/>
    </row>
    <row r="4" spans="1:6" ht="36" customHeight="1">
      <c r="A4" s="38" t="s">
        <v>118</v>
      </c>
      <c r="B4" s="368" t="s">
        <v>119</v>
      </c>
      <c r="C4" s="368" t="s">
        <v>231</v>
      </c>
      <c r="D4" s="368" t="s">
        <v>121</v>
      </c>
      <c r="E4" s="368" t="s">
        <v>122</v>
      </c>
      <c r="F4" s="368" t="s">
        <v>123</v>
      </c>
    </row>
    <row r="5" spans="1:6" ht="20.100000000000001" customHeight="1">
      <c r="A5" s="369" t="s">
        <v>124</v>
      </c>
      <c r="B5" s="395">
        <f>SUM(B6:B21)</f>
        <v>39208</v>
      </c>
      <c r="C5" s="395">
        <f>SUM(C6:C21)</f>
        <v>39208</v>
      </c>
      <c r="D5" s="370">
        <f>SUM(D6:D21)</f>
        <v>29002</v>
      </c>
      <c r="E5" s="434">
        <f>D5/C5*100</f>
        <v>74</v>
      </c>
      <c r="F5" s="435">
        <v>102.4</v>
      </c>
    </row>
    <row r="6" spans="1:6" ht="20.100000000000001" customHeight="1">
      <c r="A6" s="372" t="s">
        <v>125</v>
      </c>
      <c r="B6" s="433">
        <v>11400</v>
      </c>
      <c r="C6" s="433">
        <v>11400</v>
      </c>
      <c r="D6" s="259">
        <v>9760</v>
      </c>
      <c r="E6" s="436">
        <f t="shared" ref="E6:E18" si="0">D6/C6*100</f>
        <v>85.6</v>
      </c>
      <c r="F6" s="437">
        <v>167.5</v>
      </c>
    </row>
    <row r="7" spans="1:6" ht="20.100000000000001" customHeight="1">
      <c r="A7" s="372" t="s">
        <v>126</v>
      </c>
      <c r="B7" s="433">
        <v>5810</v>
      </c>
      <c r="C7" s="433">
        <v>5810</v>
      </c>
      <c r="D7" s="259">
        <v>3319</v>
      </c>
      <c r="E7" s="436">
        <f t="shared" si="0"/>
        <v>57.1</v>
      </c>
      <c r="F7" s="437">
        <v>84.5</v>
      </c>
    </row>
    <row r="8" spans="1:6" ht="20.100000000000001" customHeight="1">
      <c r="A8" s="372" t="s">
        <v>127</v>
      </c>
      <c r="B8" s="433"/>
      <c r="C8" s="433"/>
      <c r="D8" s="259"/>
      <c r="E8" s="436"/>
      <c r="F8" s="437"/>
    </row>
    <row r="9" spans="1:6" ht="20.100000000000001" customHeight="1">
      <c r="A9" s="372" t="s">
        <v>128</v>
      </c>
      <c r="B9" s="433">
        <v>1180</v>
      </c>
      <c r="C9" s="433">
        <v>1180</v>
      </c>
      <c r="D9" s="259">
        <v>834</v>
      </c>
      <c r="E9" s="436">
        <f t="shared" si="0"/>
        <v>70.7</v>
      </c>
      <c r="F9" s="437">
        <v>97.4</v>
      </c>
    </row>
    <row r="10" spans="1:6" ht="20.100000000000001" customHeight="1">
      <c r="A10" s="372" t="s">
        <v>129</v>
      </c>
      <c r="B10" s="433">
        <v>2513</v>
      </c>
      <c r="C10" s="433">
        <v>2513</v>
      </c>
      <c r="D10" s="259">
        <v>1383</v>
      </c>
      <c r="E10" s="436">
        <f t="shared" si="0"/>
        <v>55</v>
      </c>
      <c r="F10" s="437">
        <v>72.8</v>
      </c>
    </row>
    <row r="11" spans="1:6" ht="20.100000000000001" customHeight="1">
      <c r="A11" s="372" t="s">
        <v>130</v>
      </c>
      <c r="B11" s="433">
        <v>1695</v>
      </c>
      <c r="C11" s="433">
        <v>1695</v>
      </c>
      <c r="D11" s="259">
        <v>1315</v>
      </c>
      <c r="E11" s="436">
        <f t="shared" si="0"/>
        <v>77.599999999999994</v>
      </c>
      <c r="F11" s="437">
        <v>94.7</v>
      </c>
    </row>
    <row r="12" spans="1:6" ht="20.100000000000001" customHeight="1">
      <c r="A12" s="372" t="s">
        <v>131</v>
      </c>
      <c r="B12" s="433">
        <v>1370</v>
      </c>
      <c r="C12" s="433">
        <v>1370</v>
      </c>
      <c r="D12" s="259">
        <v>1057</v>
      </c>
      <c r="E12" s="436">
        <f t="shared" si="0"/>
        <v>77.2</v>
      </c>
      <c r="F12" s="437">
        <v>88.2</v>
      </c>
    </row>
    <row r="13" spans="1:6" ht="20.100000000000001" customHeight="1">
      <c r="A13" s="372" t="s">
        <v>132</v>
      </c>
      <c r="B13" s="433">
        <v>470</v>
      </c>
      <c r="C13" s="433">
        <v>470</v>
      </c>
      <c r="D13" s="259">
        <v>1578</v>
      </c>
      <c r="E13" s="436">
        <f t="shared" si="0"/>
        <v>335.7</v>
      </c>
      <c r="F13" s="437">
        <v>349.1</v>
      </c>
    </row>
    <row r="14" spans="1:6" ht="20.100000000000001" customHeight="1">
      <c r="A14" s="372" t="s">
        <v>133</v>
      </c>
      <c r="B14" s="433">
        <v>1460</v>
      </c>
      <c r="C14" s="433">
        <v>1460</v>
      </c>
      <c r="D14" s="259">
        <v>1164</v>
      </c>
      <c r="E14" s="436">
        <f t="shared" si="0"/>
        <v>79.7</v>
      </c>
      <c r="F14" s="437">
        <v>105.2</v>
      </c>
    </row>
    <row r="15" spans="1:6" ht="20.100000000000001" customHeight="1">
      <c r="A15" s="372" t="s">
        <v>134</v>
      </c>
      <c r="B15" s="433">
        <v>2880</v>
      </c>
      <c r="C15" s="433">
        <v>2880</v>
      </c>
      <c r="D15" s="259">
        <v>3971</v>
      </c>
      <c r="E15" s="436">
        <f t="shared" si="0"/>
        <v>137.9</v>
      </c>
      <c r="F15" s="437">
        <v>156.4</v>
      </c>
    </row>
    <row r="16" spans="1:6" ht="20.100000000000001" customHeight="1">
      <c r="A16" s="372" t="s">
        <v>135</v>
      </c>
      <c r="B16" s="433">
        <v>1350</v>
      </c>
      <c r="C16" s="433">
        <v>1350</v>
      </c>
      <c r="D16" s="259">
        <v>1289</v>
      </c>
      <c r="E16" s="436">
        <f t="shared" si="0"/>
        <v>95.5</v>
      </c>
      <c r="F16" s="437">
        <v>104.8</v>
      </c>
    </row>
    <row r="17" spans="1:6" ht="20.100000000000001" customHeight="1">
      <c r="A17" s="372" t="s">
        <v>136</v>
      </c>
      <c r="B17" s="433">
        <v>740</v>
      </c>
      <c r="C17" s="433">
        <v>740</v>
      </c>
      <c r="D17" s="259">
        <v>829</v>
      </c>
      <c r="E17" s="436">
        <f t="shared" si="0"/>
        <v>112</v>
      </c>
      <c r="F17" s="437">
        <v>251.2</v>
      </c>
    </row>
    <row r="18" spans="1:6" ht="20.100000000000001" customHeight="1">
      <c r="A18" s="372" t="s">
        <v>137</v>
      </c>
      <c r="B18" s="433">
        <v>8070</v>
      </c>
      <c r="C18" s="433">
        <v>8070</v>
      </c>
      <c r="D18" s="259">
        <v>2283</v>
      </c>
      <c r="E18" s="436">
        <f t="shared" si="0"/>
        <v>28.3</v>
      </c>
      <c r="F18" s="437">
        <v>31.2</v>
      </c>
    </row>
    <row r="19" spans="1:6" ht="20.100000000000001" customHeight="1">
      <c r="A19" s="372" t="s">
        <v>138</v>
      </c>
      <c r="B19" s="433"/>
      <c r="C19" s="433"/>
      <c r="D19" s="259"/>
      <c r="E19" s="436"/>
      <c r="F19" s="437"/>
    </row>
    <row r="20" spans="1:6" ht="20.100000000000001" customHeight="1">
      <c r="A20" s="372" t="s">
        <v>139</v>
      </c>
      <c r="B20" s="433">
        <v>270</v>
      </c>
      <c r="C20" s="433">
        <v>270</v>
      </c>
      <c r="D20" s="259">
        <v>195</v>
      </c>
      <c r="E20" s="436">
        <f t="shared" ref="E20:E31" si="1">D20/C20*100</f>
        <v>72.2</v>
      </c>
      <c r="F20" s="437">
        <v>80.2</v>
      </c>
    </row>
    <row r="21" spans="1:6" ht="20.100000000000001" customHeight="1">
      <c r="A21" s="372" t="s">
        <v>140</v>
      </c>
      <c r="B21" s="433"/>
      <c r="C21" s="433"/>
      <c r="D21" s="259">
        <v>25</v>
      </c>
      <c r="E21" s="436"/>
      <c r="F21" s="437">
        <v>625</v>
      </c>
    </row>
    <row r="22" spans="1:6" ht="20.100000000000001" customHeight="1">
      <c r="A22" s="369" t="s">
        <v>141</v>
      </c>
      <c r="B22" s="395">
        <f>SUM(B23:B29)</f>
        <v>42275</v>
      </c>
      <c r="C22" s="395">
        <f>SUM(C23:C29)</f>
        <v>42275</v>
      </c>
      <c r="D22" s="370">
        <f>SUM(D23:D29)</f>
        <v>49020</v>
      </c>
      <c r="E22" s="434">
        <f t="shared" si="1"/>
        <v>116</v>
      </c>
      <c r="F22" s="435">
        <v>97.4</v>
      </c>
    </row>
    <row r="23" spans="1:6" ht="20.100000000000001" customHeight="1">
      <c r="A23" s="372" t="s">
        <v>142</v>
      </c>
      <c r="B23" s="433">
        <v>3010</v>
      </c>
      <c r="C23" s="433">
        <v>3010</v>
      </c>
      <c r="D23" s="259">
        <v>1679</v>
      </c>
      <c r="E23" s="436">
        <f t="shared" si="1"/>
        <v>55.8</v>
      </c>
      <c r="F23" s="437">
        <v>65.900000000000006</v>
      </c>
    </row>
    <row r="24" spans="1:6" ht="20.100000000000001" customHeight="1">
      <c r="A24" s="372" t="s">
        <v>143</v>
      </c>
      <c r="B24" s="433">
        <v>3643</v>
      </c>
      <c r="C24" s="433">
        <v>3643</v>
      </c>
      <c r="D24" s="259">
        <v>5252</v>
      </c>
      <c r="E24" s="436">
        <f t="shared" si="1"/>
        <v>144.19999999999999</v>
      </c>
      <c r="F24" s="437">
        <v>152.1</v>
      </c>
    </row>
    <row r="25" spans="1:6" ht="20.100000000000001" customHeight="1">
      <c r="A25" s="372" t="s">
        <v>144</v>
      </c>
      <c r="B25" s="433">
        <v>3417</v>
      </c>
      <c r="C25" s="433">
        <v>3417</v>
      </c>
      <c r="D25" s="259">
        <v>4426</v>
      </c>
      <c r="E25" s="436">
        <f t="shared" si="1"/>
        <v>129.5</v>
      </c>
      <c r="F25" s="437">
        <v>112.6</v>
      </c>
    </row>
    <row r="26" spans="1:6" ht="20.100000000000001" customHeight="1">
      <c r="A26" s="438" t="s">
        <v>145</v>
      </c>
      <c r="B26" s="433">
        <v>29055</v>
      </c>
      <c r="C26" s="433">
        <v>29055</v>
      </c>
      <c r="D26" s="259">
        <v>30233</v>
      </c>
      <c r="E26" s="436">
        <f t="shared" si="1"/>
        <v>104.1</v>
      </c>
      <c r="F26" s="437">
        <v>91.4</v>
      </c>
    </row>
    <row r="27" spans="1:6" ht="20.100000000000001" customHeight="1">
      <c r="A27" s="372" t="s">
        <v>146</v>
      </c>
      <c r="B27" s="433">
        <v>2650</v>
      </c>
      <c r="C27" s="433">
        <v>2650</v>
      </c>
      <c r="D27" s="259">
        <v>1630</v>
      </c>
      <c r="E27" s="436">
        <f t="shared" si="1"/>
        <v>61.5</v>
      </c>
      <c r="F27" s="437">
        <v>62.6</v>
      </c>
    </row>
    <row r="28" spans="1:6" ht="20.100000000000001" customHeight="1">
      <c r="A28" s="372" t="s">
        <v>147</v>
      </c>
      <c r="B28" s="433">
        <v>500</v>
      </c>
      <c r="C28" s="433">
        <v>500</v>
      </c>
      <c r="D28" s="259">
        <v>259</v>
      </c>
      <c r="E28" s="436">
        <f t="shared" si="1"/>
        <v>51.8</v>
      </c>
      <c r="F28" s="437">
        <v>56.6</v>
      </c>
    </row>
    <row r="29" spans="1:6" ht="19.7" customHeight="1">
      <c r="A29" s="372" t="s">
        <v>148</v>
      </c>
      <c r="B29" s="433"/>
      <c r="C29" s="433"/>
      <c r="D29" s="259">
        <v>5541</v>
      </c>
      <c r="E29" s="436"/>
      <c r="F29" s="437">
        <v>129.4</v>
      </c>
    </row>
    <row r="30" spans="1:6" ht="19.7" customHeight="1">
      <c r="A30" s="372" t="s">
        <v>149</v>
      </c>
      <c r="B30" s="433"/>
      <c r="C30" s="433"/>
      <c r="D30" s="259"/>
      <c r="E30" s="436"/>
      <c r="F30" s="437"/>
    </row>
    <row r="31" spans="1:6" ht="19.7" customHeight="1">
      <c r="A31" s="375" t="s">
        <v>150</v>
      </c>
      <c r="B31" s="395">
        <f>B22+B5</f>
        <v>81483</v>
      </c>
      <c r="C31" s="395">
        <f>C22+C5</f>
        <v>81483</v>
      </c>
      <c r="D31" s="370">
        <f>D22+D5</f>
        <v>78022</v>
      </c>
      <c r="E31" s="434">
        <f t="shared" si="1"/>
        <v>95.8</v>
      </c>
      <c r="F31" s="435">
        <v>99.2</v>
      </c>
    </row>
    <row r="32" spans="1:6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2">
    <mergeCell ref="A2:F2"/>
    <mergeCell ref="E3:F3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 r:id="rId1"/>
  <headerFooter>
    <oddFooter>&amp;C第 &amp;P 页，共 &amp;N 页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IC70"/>
  <sheetViews>
    <sheetView showZeros="0" workbookViewId="0">
      <selection activeCell="A2" sqref="A2:B2"/>
    </sheetView>
  </sheetViews>
  <sheetFormatPr defaultColWidth="9" defaultRowHeight="14.25"/>
  <cols>
    <col min="1" max="1" width="55" style="51" customWidth="1"/>
    <col min="2" max="2" width="21.75" style="52" customWidth="1"/>
    <col min="3" max="3" width="35.5" style="51" customWidth="1"/>
    <col min="4" max="4" width="9.25" style="51" customWidth="1"/>
    <col min="5" max="16384" width="9" style="51"/>
  </cols>
  <sheetData>
    <row r="1" spans="1:237" ht="27" customHeight="1">
      <c r="A1" s="1" t="s">
        <v>1720</v>
      </c>
    </row>
    <row r="2" spans="1:237" ht="27" customHeight="1">
      <c r="A2" s="526" t="s">
        <v>1721</v>
      </c>
      <c r="B2" s="525"/>
      <c r="C2" s="81"/>
      <c r="D2" s="81"/>
    </row>
    <row r="3" spans="1:237" ht="23.25" customHeight="1">
      <c r="A3" s="55"/>
      <c r="B3" s="57" t="s">
        <v>1258</v>
      </c>
      <c r="D3" s="68"/>
    </row>
    <row r="4" spans="1:237" ht="23.25" customHeight="1">
      <c r="A4" s="58" t="s">
        <v>118</v>
      </c>
      <c r="B4" s="59" t="s">
        <v>1440</v>
      </c>
      <c r="D4" s="68"/>
    </row>
    <row r="5" spans="1:237" ht="23.25" customHeight="1">
      <c r="A5" s="82" t="s">
        <v>1646</v>
      </c>
      <c r="B5" s="40">
        <f>SUM(B6:B9)</f>
        <v>21</v>
      </c>
      <c r="C5" s="61"/>
      <c r="D5" s="61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</row>
    <row r="6" spans="1:237" ht="23.25" customHeight="1">
      <c r="A6" s="83" t="s">
        <v>1647</v>
      </c>
      <c r="B6" s="40">
        <v>21</v>
      </c>
      <c r="C6" s="61"/>
      <c r="D6" s="61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</row>
    <row r="7" spans="1:237" ht="23.25" customHeight="1">
      <c r="A7" s="83" t="s">
        <v>1648</v>
      </c>
      <c r="B7" s="40"/>
      <c r="C7" s="61"/>
      <c r="D7" s="61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</row>
    <row r="8" spans="1:237" ht="23.25" customHeight="1">
      <c r="A8" s="84" t="s">
        <v>1649</v>
      </c>
      <c r="B8" s="40"/>
      <c r="C8" s="61"/>
      <c r="D8" s="85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</row>
    <row r="9" spans="1:237" ht="23.25" customHeight="1">
      <c r="A9" s="84" t="s">
        <v>1650</v>
      </c>
      <c r="B9" s="40"/>
      <c r="C9" s="61"/>
      <c r="D9" s="61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</row>
    <row r="10" spans="1:237" ht="23.25" customHeight="1">
      <c r="A10" s="82" t="s">
        <v>1651</v>
      </c>
      <c r="B10" s="40">
        <f>SUM(B11:B17)</f>
        <v>0</v>
      </c>
      <c r="C10" s="61"/>
      <c r="D10" s="85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</row>
    <row r="11" spans="1:237" ht="23.25" customHeight="1">
      <c r="A11" s="84" t="s">
        <v>1652</v>
      </c>
      <c r="B11" s="40"/>
      <c r="C11" s="61"/>
      <c r="D11" s="61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</row>
    <row r="12" spans="1:237" ht="23.25" customHeight="1">
      <c r="A12" s="84" t="s">
        <v>1653</v>
      </c>
      <c r="B12" s="40"/>
      <c r="C12" s="61"/>
      <c r="D12" s="61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</row>
    <row r="13" spans="1:237" ht="23.25" customHeight="1">
      <c r="A13" s="83" t="s">
        <v>1654</v>
      </c>
      <c r="B13" s="40"/>
      <c r="C13" s="61"/>
      <c r="D13" s="61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</row>
    <row r="14" spans="1:237" ht="23.25" customHeight="1">
      <c r="A14" s="83" t="s">
        <v>1655</v>
      </c>
      <c r="B14" s="40"/>
      <c r="C14" s="61"/>
      <c r="D14" s="61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</row>
    <row r="15" spans="1:237" ht="23.25" customHeight="1">
      <c r="A15" s="83" t="s">
        <v>1656</v>
      </c>
      <c r="B15" s="40"/>
      <c r="C15" s="61"/>
      <c r="D15" s="61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</row>
    <row r="16" spans="1:237" ht="23.25" customHeight="1">
      <c r="A16" s="84" t="s">
        <v>1657</v>
      </c>
      <c r="B16" s="40"/>
      <c r="C16" s="61"/>
      <c r="D16" s="61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</row>
    <row r="17" spans="1:11" ht="23.25" customHeight="1">
      <c r="A17" s="84" t="s">
        <v>1658</v>
      </c>
      <c r="B17" s="40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23.25" customHeight="1">
      <c r="A18" s="82" t="s">
        <v>1659</v>
      </c>
      <c r="B18" s="40">
        <f>B19</f>
        <v>0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3.25" customHeight="1">
      <c r="A19" s="84" t="s">
        <v>1660</v>
      </c>
      <c r="B19" s="40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23.25" customHeight="1">
      <c r="A20" s="86" t="s">
        <v>1661</v>
      </c>
      <c r="B20" s="40">
        <f>B21</f>
        <v>0</v>
      </c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23.25" customHeight="1">
      <c r="A21" s="84" t="s">
        <v>1662</v>
      </c>
      <c r="B21" s="40"/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23.25" customHeight="1">
      <c r="A22" s="87" t="s">
        <v>1556</v>
      </c>
      <c r="B22" s="40">
        <f>SUM(B5,B10,B18,B20)</f>
        <v>21</v>
      </c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20.100000000000001" customHeight="1">
      <c r="A23" s="75"/>
      <c r="B23" s="80"/>
      <c r="C23" s="75"/>
      <c r="D23" s="75"/>
      <c r="E23" s="75"/>
      <c r="F23" s="75"/>
      <c r="G23" s="75"/>
      <c r="H23" s="75"/>
      <c r="I23" s="75"/>
      <c r="J23" s="75"/>
      <c r="K23" s="75"/>
    </row>
    <row r="24" spans="1:11" ht="20.100000000000001" customHeight="1">
      <c r="A24" s="75"/>
      <c r="B24" s="80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20.100000000000001" customHeight="1">
      <c r="A25" s="75"/>
      <c r="B25" s="80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20.100000000000001" customHeight="1">
      <c r="A26" s="75"/>
      <c r="B26" s="80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20.100000000000001" customHeight="1">
      <c r="A27" s="75"/>
      <c r="B27" s="80"/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20.100000000000001" customHeight="1">
      <c r="A28" s="75"/>
      <c r="B28" s="80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9.7" customHeight="1"/>
    <row r="30" spans="1:11" ht="19.7" customHeight="1"/>
    <row r="31" spans="1:11" ht="19.7" customHeight="1"/>
    <row r="32" spans="1:11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II70"/>
  <sheetViews>
    <sheetView showZeros="0" zoomScaleNormal="100" zoomScaleSheetLayoutView="100" workbookViewId="0">
      <selection activeCell="A2" sqref="A2:D2"/>
    </sheetView>
  </sheetViews>
  <sheetFormatPr defaultColWidth="9" defaultRowHeight="14.25"/>
  <cols>
    <col min="1" max="1" width="31.5" style="51" customWidth="1"/>
    <col min="2" max="2" width="11.625" style="52" customWidth="1"/>
    <col min="3" max="3" width="32.25" style="52" customWidth="1"/>
    <col min="4" max="4" width="11.625" style="52" customWidth="1"/>
    <col min="5" max="16384" width="9" style="51"/>
  </cols>
  <sheetData>
    <row r="1" spans="1:243" ht="27" customHeight="1">
      <c r="A1" s="1" t="s">
        <v>1722</v>
      </c>
    </row>
    <row r="2" spans="1:243" ht="27" customHeight="1">
      <c r="A2" s="520" t="s">
        <v>1723</v>
      </c>
      <c r="B2" s="519"/>
      <c r="C2" s="519"/>
      <c r="D2" s="521"/>
      <c r="E2" s="53"/>
      <c r="F2" s="54"/>
      <c r="G2" s="53"/>
    </row>
    <row r="3" spans="1:243" ht="24.95" customHeight="1">
      <c r="A3" s="55"/>
      <c r="B3" s="56"/>
      <c r="D3" s="57" t="s">
        <v>1258</v>
      </c>
    </row>
    <row r="4" spans="1:243" ht="24.95" customHeight="1">
      <c r="A4" s="58" t="s">
        <v>118</v>
      </c>
      <c r="B4" s="59" t="s">
        <v>1440</v>
      </c>
      <c r="C4" s="60" t="s">
        <v>118</v>
      </c>
      <c r="D4" s="59" t="s">
        <v>1440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</row>
    <row r="5" spans="1:243" ht="24.95" customHeight="1">
      <c r="A5" s="62" t="s">
        <v>1665</v>
      </c>
      <c r="B5" s="63">
        <f>SUM(B6:B10)</f>
        <v>2700</v>
      </c>
      <c r="C5" s="64" t="s">
        <v>1666</v>
      </c>
      <c r="D5" s="63">
        <f>SUM(D6:D10)</f>
        <v>21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</row>
    <row r="6" spans="1:243" ht="24.95" customHeight="1">
      <c r="A6" s="65" t="s">
        <v>1707</v>
      </c>
      <c r="B6" s="63"/>
      <c r="C6" s="66" t="s">
        <v>1708</v>
      </c>
      <c r="D6" s="67">
        <v>21</v>
      </c>
      <c r="E6" s="61"/>
      <c r="F6" s="61"/>
      <c r="G6" s="61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</row>
    <row r="7" spans="1:243" ht="24.95" customHeight="1">
      <c r="A7" s="69" t="s">
        <v>1709</v>
      </c>
      <c r="B7" s="67"/>
      <c r="C7" s="66" t="s">
        <v>1710</v>
      </c>
      <c r="D7" s="67"/>
      <c r="E7" s="61"/>
      <c r="F7" s="61"/>
      <c r="G7" s="61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</row>
    <row r="8" spans="1:243" ht="24.95" customHeight="1">
      <c r="A8" s="69" t="s">
        <v>1711</v>
      </c>
      <c r="B8" s="67"/>
      <c r="C8" s="66" t="s">
        <v>1712</v>
      </c>
      <c r="D8" s="67"/>
      <c r="E8" s="61"/>
      <c r="F8" s="61"/>
      <c r="G8" s="6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</row>
    <row r="9" spans="1:243" ht="24.95" customHeight="1">
      <c r="A9" s="70" t="s">
        <v>1713</v>
      </c>
      <c r="B9" s="67"/>
      <c r="C9" s="66" t="s">
        <v>1714</v>
      </c>
      <c r="D9" s="67"/>
      <c r="E9" s="61"/>
      <c r="F9" s="61"/>
      <c r="G9" s="61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</row>
    <row r="10" spans="1:243" ht="24.95" customHeight="1">
      <c r="A10" s="70" t="s">
        <v>1715</v>
      </c>
      <c r="B10" s="63">
        <f>'48'!B28</f>
        <v>2700</v>
      </c>
      <c r="C10" s="66" t="s">
        <v>1716</v>
      </c>
      <c r="D10" s="67"/>
      <c r="E10" s="61"/>
      <c r="F10" s="61"/>
      <c r="G10" s="61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</row>
    <row r="11" spans="1:243" ht="24.95" customHeight="1">
      <c r="A11" s="71" t="s">
        <v>186</v>
      </c>
      <c r="B11" s="63">
        <f>SUM(B12:B13)</f>
        <v>21</v>
      </c>
      <c r="C11" s="72" t="s">
        <v>187</v>
      </c>
      <c r="D11" s="63">
        <f>SUM(D12:D14)</f>
        <v>2700</v>
      </c>
      <c r="E11" s="61"/>
      <c r="F11" s="61"/>
      <c r="G11" s="61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</row>
    <row r="12" spans="1:243" ht="24.95" customHeight="1">
      <c r="A12" s="74" t="s">
        <v>188</v>
      </c>
      <c r="B12" s="67">
        <v>21</v>
      </c>
      <c r="C12" s="66" t="s">
        <v>1717</v>
      </c>
      <c r="D12" s="67"/>
      <c r="E12" s="75"/>
      <c r="F12" s="75"/>
      <c r="G12" s="75"/>
    </row>
    <row r="13" spans="1:243" ht="24.95" customHeight="1">
      <c r="A13" s="74" t="s">
        <v>1563</v>
      </c>
      <c r="B13" s="67"/>
      <c r="C13" s="74" t="s">
        <v>195</v>
      </c>
      <c r="D13" s="67">
        <v>2700</v>
      </c>
      <c r="E13" s="75"/>
      <c r="F13" s="75"/>
      <c r="G13" s="75"/>
    </row>
    <row r="14" spans="1:243" ht="24.95" customHeight="1">
      <c r="A14" s="76"/>
      <c r="B14" s="67"/>
      <c r="C14" s="74"/>
      <c r="D14" s="67"/>
      <c r="E14" s="75"/>
      <c r="F14" s="75"/>
      <c r="G14" s="75"/>
    </row>
    <row r="15" spans="1:243" ht="24.95" customHeight="1">
      <c r="A15" s="77" t="s">
        <v>225</v>
      </c>
      <c r="B15" s="63">
        <f>B5+B11</f>
        <v>2721</v>
      </c>
      <c r="C15" s="77" t="s">
        <v>226</v>
      </c>
      <c r="D15" s="63">
        <f>D5+D11</f>
        <v>2721</v>
      </c>
      <c r="E15" s="75"/>
      <c r="F15" s="75"/>
      <c r="G15" s="75"/>
    </row>
    <row r="16" spans="1:243" ht="24.95" customHeight="1">
      <c r="A16" s="78"/>
      <c r="B16" s="67"/>
      <c r="C16" s="79" t="s">
        <v>227</v>
      </c>
      <c r="D16" s="63">
        <f>B15-D15</f>
        <v>0</v>
      </c>
      <c r="E16" s="75"/>
      <c r="F16" s="75"/>
      <c r="G16" s="75"/>
    </row>
    <row r="17" spans="1:7" ht="20.100000000000001" customHeight="1">
      <c r="A17" s="75"/>
      <c r="B17" s="80"/>
      <c r="C17" s="80"/>
      <c r="D17" s="80"/>
      <c r="E17" s="75"/>
      <c r="F17" s="75"/>
      <c r="G17" s="75"/>
    </row>
    <row r="18" spans="1:7" ht="20.100000000000001" customHeight="1">
      <c r="A18" s="75"/>
      <c r="B18" s="80"/>
      <c r="C18" s="80"/>
      <c r="D18" s="80"/>
      <c r="E18" s="75"/>
      <c r="F18" s="75"/>
      <c r="G18" s="75"/>
    </row>
    <row r="19" spans="1:7" ht="20.100000000000001" customHeight="1">
      <c r="A19" s="75"/>
      <c r="B19" s="80"/>
      <c r="C19" s="80"/>
      <c r="D19" s="80"/>
      <c r="E19" s="75"/>
      <c r="F19" s="75"/>
      <c r="G19" s="75"/>
    </row>
    <row r="20" spans="1:7" ht="20.100000000000001" customHeight="1">
      <c r="A20" s="75"/>
      <c r="B20" s="80"/>
      <c r="C20" s="80"/>
      <c r="D20" s="80"/>
      <c r="E20" s="75"/>
      <c r="F20" s="75"/>
      <c r="G20" s="75"/>
    </row>
    <row r="21" spans="1:7" ht="20.100000000000001" customHeight="1">
      <c r="A21" s="75"/>
      <c r="B21" s="80"/>
      <c r="C21" s="80"/>
      <c r="D21" s="80"/>
      <c r="E21" s="75"/>
      <c r="F21" s="75"/>
      <c r="G21" s="75"/>
    </row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19.7" customHeight="1"/>
    <row r="30" spans="1:7" ht="19.7" customHeight="1"/>
    <row r="31" spans="1:7" ht="19.7" customHeight="1"/>
    <row r="32" spans="1:7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2" orientation="portrait" useFirstPageNumber="1" r:id="rId1"/>
  <headerFooter>
    <oddFooter>&amp;C第 &amp;P 页，共 &amp;N 页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theme="8" tint="-0.249977111117893"/>
  </sheetPr>
  <dimension ref="A1:HO70"/>
  <sheetViews>
    <sheetView workbookViewId="0">
      <selection activeCell="A2" sqref="A2:D2"/>
    </sheetView>
  </sheetViews>
  <sheetFormatPr defaultColWidth="9" defaultRowHeight="32.25" customHeight="1"/>
  <cols>
    <col min="1" max="1" width="38.125" style="27" customWidth="1"/>
    <col min="2" max="4" width="13.75" style="27" customWidth="1"/>
    <col min="5" max="6" width="9" style="27" customWidth="1"/>
    <col min="7" max="192" width="10.75" style="27" customWidth="1"/>
    <col min="193" max="223" width="9" style="27"/>
  </cols>
  <sheetData>
    <row r="1" spans="1:223" ht="27" customHeight="1">
      <c r="A1" s="1" t="s">
        <v>1724</v>
      </c>
      <c r="B1" s="1"/>
    </row>
    <row r="2" spans="1:223" ht="36.75" customHeight="1">
      <c r="A2" s="493" t="s">
        <v>1725</v>
      </c>
      <c r="B2" s="493"/>
      <c r="C2" s="527"/>
      <c r="D2" s="527"/>
      <c r="E2" s="44"/>
      <c r="F2" s="44"/>
    </row>
    <row r="3" spans="1:223" s="23" customFormat="1" ht="39.75" customHeight="1">
      <c r="C3" s="29"/>
      <c r="D3" s="31" t="s">
        <v>1258</v>
      </c>
    </row>
    <row r="4" spans="1:223" s="24" customFormat="1" ht="39.75" customHeight="1">
      <c r="A4" s="46" t="s">
        <v>1439</v>
      </c>
      <c r="B4" s="46" t="s">
        <v>1458</v>
      </c>
      <c r="C4" s="32" t="s">
        <v>1726</v>
      </c>
      <c r="D4" s="32" t="s">
        <v>1727</v>
      </c>
      <c r="E4" s="47"/>
      <c r="F4" s="50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</row>
    <row r="5" spans="1:223" s="42" customFormat="1" ht="39.75" customHeight="1">
      <c r="A5" s="48" t="s">
        <v>1728</v>
      </c>
      <c r="B5" s="40">
        <f>SUM(C5:D5)</f>
        <v>1114689</v>
      </c>
      <c r="C5" s="40">
        <v>658813</v>
      </c>
      <c r="D5" s="40">
        <v>455876</v>
      </c>
      <c r="E5" s="49"/>
      <c r="F5" s="50"/>
    </row>
    <row r="6" spans="1:223" s="43" customFormat="1" ht="39.75" customHeight="1">
      <c r="A6" s="48" t="s">
        <v>1729</v>
      </c>
      <c r="B6" s="40">
        <f>SUM(C6:D6)</f>
        <v>136267</v>
      </c>
      <c r="C6" s="40">
        <v>20667</v>
      </c>
      <c r="D6" s="40">
        <v>115600</v>
      </c>
      <c r="E6" s="25"/>
      <c r="F6" s="25"/>
    </row>
    <row r="7" spans="1:223" s="25" customFormat="1" ht="39.75" customHeight="1">
      <c r="A7" s="48" t="s">
        <v>1730</v>
      </c>
      <c r="B7" s="40">
        <f>SUM(C7:D7)</f>
        <v>19000</v>
      </c>
      <c r="C7" s="40">
        <v>9000</v>
      </c>
      <c r="D7" s="40">
        <v>10000</v>
      </c>
    </row>
    <row r="8" spans="1:223" s="25" customFormat="1" ht="39.75" customHeight="1">
      <c r="A8" s="48" t="s">
        <v>1731</v>
      </c>
      <c r="B8" s="40">
        <f>SUM(C8:D8)</f>
        <v>1231956</v>
      </c>
      <c r="C8" s="40">
        <f>C5+C6-C7</f>
        <v>670480</v>
      </c>
      <c r="D8" s="40">
        <f>D5+D6-D7</f>
        <v>561476</v>
      </c>
    </row>
    <row r="9" spans="1:223" ht="20.100000000000001" customHeight="1">
      <c r="A9" s="26"/>
      <c r="B9" s="26"/>
      <c r="C9" s="26"/>
      <c r="D9" s="26"/>
      <c r="E9" s="26"/>
      <c r="F9" s="26"/>
    </row>
    <row r="10" spans="1:223" ht="20.100000000000001" customHeight="1"/>
    <row r="11" spans="1:223" ht="20.100000000000001" customHeight="1"/>
    <row r="12" spans="1:223" ht="20.100000000000001" customHeight="1"/>
    <row r="13" spans="1:223" ht="20.100000000000001" customHeight="1"/>
    <row r="14" spans="1:223" ht="20.100000000000001" customHeight="1"/>
    <row r="15" spans="1:223" ht="20.100000000000001" customHeight="1"/>
    <row r="16" spans="1:22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19.7" customHeight="1"/>
    <row r="30" ht="19.7" customHeight="1"/>
    <row r="31" ht="19.7" customHeight="1"/>
    <row r="32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ID70"/>
  <sheetViews>
    <sheetView zoomScaleNormal="100" zoomScaleSheetLayoutView="100" workbookViewId="0">
      <selection activeCell="A2" sqref="A2:D2"/>
    </sheetView>
  </sheetViews>
  <sheetFormatPr defaultColWidth="9" defaultRowHeight="32.25" customHeight="1"/>
  <cols>
    <col min="1" max="1" width="37.125" style="27" customWidth="1"/>
    <col min="2" max="4" width="14.25" style="27" customWidth="1"/>
    <col min="5" max="15" width="9" style="27" customWidth="1"/>
    <col min="16" max="207" width="10.75" style="27" customWidth="1"/>
    <col min="208" max="238" width="9" style="27"/>
  </cols>
  <sheetData>
    <row r="1" spans="1:238" ht="27" customHeight="1">
      <c r="A1" s="1" t="s">
        <v>1732</v>
      </c>
      <c r="B1" s="1"/>
    </row>
    <row r="2" spans="1:238" s="41" customFormat="1" ht="36.75" customHeight="1">
      <c r="A2" s="493" t="s">
        <v>1733</v>
      </c>
      <c r="B2" s="493"/>
      <c r="C2" s="527"/>
      <c r="D2" s="527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</row>
    <row r="3" spans="1:238" s="23" customFormat="1" ht="38.25" customHeight="1">
      <c r="C3" s="29"/>
      <c r="D3" s="31" t="s">
        <v>1258</v>
      </c>
    </row>
    <row r="4" spans="1:238" s="24" customFormat="1" ht="38.25" customHeight="1">
      <c r="A4" s="46" t="s">
        <v>1439</v>
      </c>
      <c r="B4" s="46" t="s">
        <v>1458</v>
      </c>
      <c r="C4" s="32" t="s">
        <v>1726</v>
      </c>
      <c r="D4" s="32" t="s">
        <v>1727</v>
      </c>
      <c r="E4" s="47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</row>
    <row r="5" spans="1:238" s="42" customFormat="1" ht="38.25" customHeight="1">
      <c r="A5" s="48" t="s">
        <v>1734</v>
      </c>
      <c r="B5" s="40">
        <f>SUM(C5:D5)</f>
        <v>1094194</v>
      </c>
      <c r="C5" s="40">
        <v>648928</v>
      </c>
      <c r="D5" s="40">
        <v>445266</v>
      </c>
      <c r="E5" s="49"/>
    </row>
    <row r="6" spans="1:238" s="43" customFormat="1" ht="38.25" customHeight="1">
      <c r="A6" s="48" t="s">
        <v>1735</v>
      </c>
      <c r="B6" s="40">
        <f>SUM(C6:D6)</f>
        <v>294969</v>
      </c>
      <c r="C6" s="40">
        <v>149129</v>
      </c>
      <c r="D6" s="40">
        <v>145840</v>
      </c>
      <c r="E6" s="25"/>
    </row>
    <row r="7" spans="1:238" s="25" customFormat="1" ht="38.25" customHeight="1">
      <c r="A7" s="48" t="s">
        <v>1736</v>
      </c>
      <c r="B7" s="40">
        <f>SUM(C7:D7)</f>
        <v>177246</v>
      </c>
      <c r="C7" s="40">
        <v>129280</v>
      </c>
      <c r="D7" s="40">
        <v>47966</v>
      </c>
    </row>
    <row r="8" spans="1:238" s="25" customFormat="1" ht="38.25" customHeight="1">
      <c r="A8" s="48" t="s">
        <v>1737</v>
      </c>
      <c r="B8" s="40">
        <f>SUM(C8:D8)</f>
        <v>1211917</v>
      </c>
      <c r="C8" s="40">
        <f>C5+C6-C7</f>
        <v>668777</v>
      </c>
      <c r="D8" s="40">
        <f>D5+D6-D7</f>
        <v>543140</v>
      </c>
    </row>
    <row r="9" spans="1:238" ht="20.100000000000001" customHeight="1"/>
    <row r="10" spans="1:238" ht="20.100000000000001" customHeight="1"/>
    <row r="11" spans="1:238" ht="20.100000000000001" customHeight="1"/>
    <row r="12" spans="1:238" ht="20.100000000000001" customHeight="1"/>
    <row r="13" spans="1:238" ht="20.100000000000001" customHeight="1"/>
    <row r="14" spans="1:238" ht="20.100000000000001" customHeight="1"/>
    <row r="15" spans="1:238" ht="20.100000000000001" customHeight="1"/>
    <row r="16" spans="1:238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19.7" customHeight="1"/>
    <row r="30" ht="19.7" customHeight="1"/>
    <row r="31" ht="19.7" customHeight="1"/>
    <row r="32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D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 r:id="rId1"/>
  <headerFooter>
    <oddFooter>&amp;C第 &amp;P 页，共 &amp;N 页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E70"/>
  <sheetViews>
    <sheetView zoomScaleNormal="100" zoomScaleSheetLayoutView="100" workbookViewId="0">
      <selection activeCell="A2" sqref="A2:E2"/>
    </sheetView>
  </sheetViews>
  <sheetFormatPr defaultColWidth="9" defaultRowHeight="32.25" customHeight="1"/>
  <cols>
    <col min="1" max="1" width="14.25" style="27" customWidth="1"/>
    <col min="2" max="2" width="40.75" style="27" customWidth="1"/>
    <col min="3" max="3" width="14.75" style="27" customWidth="1"/>
    <col min="4" max="4" width="9.5" style="28" customWidth="1"/>
    <col min="5" max="5" width="9.75" style="27" customWidth="1"/>
    <col min="6" max="172" width="10.75" style="27" customWidth="1"/>
    <col min="173" max="16384" width="9" style="27"/>
  </cols>
  <sheetData>
    <row r="1" spans="1:5" ht="27" customHeight="1">
      <c r="A1" s="1" t="s">
        <v>1738</v>
      </c>
    </row>
    <row r="2" spans="1:5" ht="29.1" customHeight="1">
      <c r="A2" s="493" t="s">
        <v>1739</v>
      </c>
      <c r="B2" s="493"/>
      <c r="C2" s="493"/>
      <c r="D2" s="493"/>
      <c r="E2" s="493"/>
    </row>
    <row r="3" spans="1:5" s="23" customFormat="1" ht="19.899999999999999" customHeight="1">
      <c r="A3" s="29"/>
      <c r="B3" s="29"/>
      <c r="C3" s="29"/>
      <c r="D3" s="30"/>
      <c r="E3" s="31" t="s">
        <v>1258</v>
      </c>
    </row>
    <row r="4" spans="1:5" s="24" customFormat="1" ht="20.100000000000001" customHeight="1">
      <c r="A4" s="32" t="s">
        <v>1740</v>
      </c>
      <c r="B4" s="32" t="s">
        <v>1741</v>
      </c>
      <c r="C4" s="32" t="s">
        <v>1742</v>
      </c>
      <c r="D4" s="32" t="s">
        <v>1743</v>
      </c>
      <c r="E4" s="32" t="s">
        <v>1744</v>
      </c>
    </row>
    <row r="5" spans="1:5" s="25" customFormat="1" ht="20.100000000000001" customHeight="1">
      <c r="A5" s="33" t="s">
        <v>1745</v>
      </c>
      <c r="B5" s="33" t="s">
        <v>1746</v>
      </c>
      <c r="C5" s="33" t="s">
        <v>1747</v>
      </c>
      <c r="D5" s="34" t="s">
        <v>1748</v>
      </c>
      <c r="E5" s="35">
        <v>1300</v>
      </c>
    </row>
    <row r="6" spans="1:5" s="25" customFormat="1" ht="20.100000000000001" customHeight="1">
      <c r="A6" s="33" t="s">
        <v>1749</v>
      </c>
      <c r="B6" s="33" t="s">
        <v>1750</v>
      </c>
      <c r="C6" s="33" t="s">
        <v>1751</v>
      </c>
      <c r="D6" s="34" t="s">
        <v>1748</v>
      </c>
      <c r="E6" s="35">
        <v>1900</v>
      </c>
    </row>
    <row r="7" spans="1:5" s="25" customFormat="1" ht="20.100000000000001" customHeight="1">
      <c r="A7" s="33" t="s">
        <v>1752</v>
      </c>
      <c r="B7" s="33" t="s">
        <v>1753</v>
      </c>
      <c r="C7" s="33" t="s">
        <v>1754</v>
      </c>
      <c r="D7" s="34" t="s">
        <v>1748</v>
      </c>
      <c r="E7" s="35">
        <v>1600</v>
      </c>
    </row>
    <row r="8" spans="1:5" s="25" customFormat="1" ht="20.100000000000001" customHeight="1">
      <c r="A8" s="33" t="s">
        <v>1755</v>
      </c>
      <c r="B8" s="33" t="s">
        <v>1756</v>
      </c>
      <c r="C8" s="33" t="s">
        <v>1757</v>
      </c>
      <c r="D8" s="34" t="s">
        <v>1748</v>
      </c>
      <c r="E8" s="35">
        <v>2160</v>
      </c>
    </row>
    <row r="9" spans="1:5" s="25" customFormat="1" ht="20.100000000000001" customHeight="1">
      <c r="A9" s="33" t="s">
        <v>1755</v>
      </c>
      <c r="B9" s="33" t="s">
        <v>1758</v>
      </c>
      <c r="C9" s="33" t="s">
        <v>1757</v>
      </c>
      <c r="D9" s="34" t="s">
        <v>1748</v>
      </c>
      <c r="E9" s="35">
        <v>2007</v>
      </c>
    </row>
    <row r="10" spans="1:5" s="25" customFormat="1" ht="20.100000000000001" customHeight="1">
      <c r="A10" s="33" t="s">
        <v>1755</v>
      </c>
      <c r="B10" s="33" t="s">
        <v>1759</v>
      </c>
      <c r="C10" s="33" t="s">
        <v>1757</v>
      </c>
      <c r="D10" s="34" t="s">
        <v>1748</v>
      </c>
      <c r="E10" s="35">
        <v>690</v>
      </c>
    </row>
    <row r="11" spans="1:5" s="26" customFormat="1" ht="20.100000000000001" customHeight="1">
      <c r="A11" s="33" t="s">
        <v>1760</v>
      </c>
      <c r="B11" s="33" t="s">
        <v>1761</v>
      </c>
      <c r="C11" s="33" t="s">
        <v>1751</v>
      </c>
      <c r="D11" s="34" t="s">
        <v>1748</v>
      </c>
      <c r="E11" s="35">
        <v>443</v>
      </c>
    </row>
    <row r="12" spans="1:5" s="26" customFormat="1" ht="20.100000000000001" customHeight="1">
      <c r="A12" s="33" t="s">
        <v>1760</v>
      </c>
      <c r="B12" s="33" t="s">
        <v>1761</v>
      </c>
      <c r="C12" s="33" t="s">
        <v>1751</v>
      </c>
      <c r="D12" s="34" t="s">
        <v>1748</v>
      </c>
      <c r="E12" s="35">
        <v>300</v>
      </c>
    </row>
    <row r="13" spans="1:5" s="26" customFormat="1" ht="20.100000000000001" customHeight="1">
      <c r="A13" s="33" t="s">
        <v>1762</v>
      </c>
      <c r="B13" s="33" t="s">
        <v>1763</v>
      </c>
      <c r="C13" s="33" t="s">
        <v>1764</v>
      </c>
      <c r="D13" s="34" t="s">
        <v>1765</v>
      </c>
      <c r="E13" s="35">
        <v>5000</v>
      </c>
    </row>
    <row r="14" spans="1:5" s="26" customFormat="1" ht="20.100000000000001" customHeight="1">
      <c r="A14" s="33" t="s">
        <v>1766</v>
      </c>
      <c r="B14" s="33" t="s">
        <v>1767</v>
      </c>
      <c r="C14" s="33" t="s">
        <v>1768</v>
      </c>
      <c r="D14" s="34" t="s">
        <v>1765</v>
      </c>
      <c r="E14" s="35">
        <v>3500</v>
      </c>
    </row>
    <row r="15" spans="1:5" s="26" customFormat="1" ht="20.100000000000001" customHeight="1">
      <c r="A15" s="33" t="s">
        <v>1752</v>
      </c>
      <c r="B15" s="33" t="s">
        <v>1769</v>
      </c>
      <c r="C15" s="33" t="s">
        <v>1754</v>
      </c>
      <c r="D15" s="34" t="s">
        <v>1765</v>
      </c>
      <c r="E15" s="35">
        <v>1500</v>
      </c>
    </row>
    <row r="16" spans="1:5" s="26" customFormat="1" ht="20.100000000000001" customHeight="1">
      <c r="A16" s="33" t="s">
        <v>1770</v>
      </c>
      <c r="B16" s="33" t="s">
        <v>1771</v>
      </c>
      <c r="C16" s="33" t="s">
        <v>1768</v>
      </c>
      <c r="D16" s="34" t="s">
        <v>1765</v>
      </c>
      <c r="E16" s="35">
        <v>5700</v>
      </c>
    </row>
    <row r="17" spans="1:5" s="26" customFormat="1" ht="20.100000000000001" customHeight="1">
      <c r="A17" s="33" t="s">
        <v>1770</v>
      </c>
      <c r="B17" s="33" t="s">
        <v>1772</v>
      </c>
      <c r="C17" s="33" t="s">
        <v>1768</v>
      </c>
      <c r="D17" s="34" t="s">
        <v>1765</v>
      </c>
      <c r="E17" s="35">
        <v>12700</v>
      </c>
    </row>
    <row r="18" spans="1:5" s="25" customFormat="1" ht="20.100000000000001" customHeight="1">
      <c r="A18" s="33" t="s">
        <v>1755</v>
      </c>
      <c r="B18" s="33" t="s">
        <v>1773</v>
      </c>
      <c r="C18" s="33" t="s">
        <v>1757</v>
      </c>
      <c r="D18" s="34" t="s">
        <v>1765</v>
      </c>
      <c r="E18" s="35">
        <v>6000</v>
      </c>
    </row>
    <row r="19" spans="1:5" ht="20.100000000000001" customHeight="1">
      <c r="A19" s="36" t="s">
        <v>1755</v>
      </c>
      <c r="B19" s="33" t="s">
        <v>1774</v>
      </c>
      <c r="C19" s="33" t="s">
        <v>1757</v>
      </c>
      <c r="D19" s="34" t="s">
        <v>1765</v>
      </c>
      <c r="E19" s="35">
        <v>6200</v>
      </c>
    </row>
    <row r="20" spans="1:5" ht="20.100000000000001" customHeight="1">
      <c r="A20" s="36" t="s">
        <v>1775</v>
      </c>
      <c r="B20" s="33" t="s">
        <v>1776</v>
      </c>
      <c r="C20" s="33" t="s">
        <v>1777</v>
      </c>
      <c r="D20" s="34" t="s">
        <v>1765</v>
      </c>
      <c r="E20" s="35">
        <v>4200</v>
      </c>
    </row>
    <row r="21" spans="1:5" ht="20.100000000000001" customHeight="1">
      <c r="A21" s="36" t="s">
        <v>1778</v>
      </c>
      <c r="B21" s="33" t="s">
        <v>1779</v>
      </c>
      <c r="C21" s="33" t="s">
        <v>1780</v>
      </c>
      <c r="D21" s="34" t="s">
        <v>1765</v>
      </c>
      <c r="E21" s="35">
        <v>21000</v>
      </c>
    </row>
    <row r="22" spans="1:5" ht="20.100000000000001" customHeight="1">
      <c r="A22" s="36" t="s">
        <v>1760</v>
      </c>
      <c r="B22" s="33" t="s">
        <v>1781</v>
      </c>
      <c r="C22" s="33" t="s">
        <v>1782</v>
      </c>
      <c r="D22" s="34" t="s">
        <v>1765</v>
      </c>
      <c r="E22" s="35">
        <v>3600</v>
      </c>
    </row>
    <row r="23" spans="1:5" ht="20.100000000000001" customHeight="1">
      <c r="A23" s="36" t="s">
        <v>1760</v>
      </c>
      <c r="B23" s="33" t="s">
        <v>1783</v>
      </c>
      <c r="C23" s="33" t="s">
        <v>1784</v>
      </c>
      <c r="D23" s="34" t="s">
        <v>1765</v>
      </c>
      <c r="E23" s="35">
        <v>2000</v>
      </c>
    </row>
    <row r="24" spans="1:5" ht="20.100000000000001" customHeight="1">
      <c r="A24" s="36" t="s">
        <v>1760</v>
      </c>
      <c r="B24" s="33" t="s">
        <v>1785</v>
      </c>
      <c r="C24" s="33" t="s">
        <v>1784</v>
      </c>
      <c r="D24" s="34" t="s">
        <v>1765</v>
      </c>
      <c r="E24" s="35">
        <v>7800</v>
      </c>
    </row>
    <row r="25" spans="1:5" ht="20.100000000000001" customHeight="1">
      <c r="A25" s="36" t="s">
        <v>1760</v>
      </c>
      <c r="B25" s="33" t="s">
        <v>1786</v>
      </c>
      <c r="C25" s="33" t="s">
        <v>1784</v>
      </c>
      <c r="D25" s="34" t="s">
        <v>1765</v>
      </c>
      <c r="E25" s="35">
        <v>25300</v>
      </c>
    </row>
    <row r="26" spans="1:5" ht="20.100000000000001" customHeight="1">
      <c r="A26" s="36"/>
      <c r="B26" s="36"/>
      <c r="C26" s="36"/>
      <c r="D26" s="37"/>
      <c r="E26" s="35"/>
    </row>
    <row r="27" spans="1:5" ht="20.100000000000001" customHeight="1">
      <c r="A27" s="38" t="s">
        <v>1321</v>
      </c>
      <c r="B27" s="36"/>
      <c r="C27" s="39"/>
      <c r="D27" s="38"/>
      <c r="E27" s="40">
        <f>SUM(E5:E26)</f>
        <v>114900</v>
      </c>
    </row>
    <row r="28" spans="1:5" ht="20.100000000000001" customHeight="1"/>
    <row r="29" spans="1:5" ht="19.7" customHeight="1"/>
    <row r="30" spans="1:5" ht="19.7" customHeight="1"/>
    <row r="31" spans="1:5" ht="19.7" customHeight="1"/>
    <row r="32" spans="1:5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E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0" orientation="portrait" useFirstPageNumber="1" r:id="rId1"/>
  <headerFooter>
    <oddFooter>&amp;C第 &amp;P 页，共 &amp;N 页</oddFooter>
  </headerFooter>
  <colBreaks count="1" manualBreakCount="1">
    <brk id="5" max="1048575" man="1"/>
  </col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B70"/>
  <sheetViews>
    <sheetView workbookViewId="0">
      <selection activeCell="A2" sqref="A2:B2"/>
    </sheetView>
  </sheetViews>
  <sheetFormatPr defaultColWidth="9" defaultRowHeight="14.25"/>
  <cols>
    <col min="1" max="1" width="47" style="20" customWidth="1"/>
    <col min="2" max="2" width="27" style="20" customWidth="1"/>
  </cols>
  <sheetData>
    <row r="1" spans="1:2" ht="27" customHeight="1">
      <c r="A1" s="528" t="s">
        <v>1787</v>
      </c>
      <c r="B1" s="529"/>
    </row>
    <row r="2" spans="1:2" ht="22.5">
      <c r="A2" s="530" t="s">
        <v>1788</v>
      </c>
      <c r="B2" s="530"/>
    </row>
    <row r="3" spans="1:2" ht="19.899999999999999" customHeight="1">
      <c r="A3" s="21"/>
      <c r="B3" s="22" t="s">
        <v>1789</v>
      </c>
    </row>
    <row r="4" spans="1:2" ht="20.100000000000001" customHeight="1">
      <c r="A4" s="13" t="s">
        <v>1790</v>
      </c>
      <c r="B4" s="13" t="s">
        <v>1791</v>
      </c>
    </row>
    <row r="5" spans="1:2" s="20" customFormat="1" ht="20.100000000000001" customHeight="1">
      <c r="A5" s="15" t="s">
        <v>1734</v>
      </c>
      <c r="B5" s="16">
        <f>SUM(B6:B7)</f>
        <v>1094194</v>
      </c>
    </row>
    <row r="6" spans="1:2" ht="20.100000000000001" customHeight="1">
      <c r="A6" s="17" t="s">
        <v>1726</v>
      </c>
      <c r="B6" s="18">
        <v>648928</v>
      </c>
    </row>
    <row r="7" spans="1:2" ht="20.100000000000001" customHeight="1">
      <c r="A7" s="17" t="s">
        <v>1727</v>
      </c>
      <c r="B7" s="18">
        <v>445266</v>
      </c>
    </row>
    <row r="8" spans="1:2" ht="20.100000000000001" customHeight="1">
      <c r="A8" s="15" t="s">
        <v>1792</v>
      </c>
      <c r="B8" s="16">
        <f>SUM(B9:B10)</f>
        <v>1114689</v>
      </c>
    </row>
    <row r="9" spans="1:2" ht="20.100000000000001" customHeight="1">
      <c r="A9" s="17" t="s">
        <v>1726</v>
      </c>
      <c r="B9" s="18">
        <v>658813</v>
      </c>
    </row>
    <row r="10" spans="1:2" ht="20.100000000000001" customHeight="1">
      <c r="A10" s="17" t="s">
        <v>1727</v>
      </c>
      <c r="B10" s="18">
        <v>455876</v>
      </c>
    </row>
    <row r="11" spans="1:2" s="20" customFormat="1" ht="20.100000000000001" customHeight="1">
      <c r="A11" s="15" t="s">
        <v>1793</v>
      </c>
      <c r="B11" s="16">
        <f>SUM(B12:B16)</f>
        <v>294970</v>
      </c>
    </row>
    <row r="12" spans="1:2" ht="20.100000000000001" customHeight="1">
      <c r="A12" s="17" t="s">
        <v>1794</v>
      </c>
      <c r="B12" s="18">
        <v>10400</v>
      </c>
    </row>
    <row r="13" spans="1:2" ht="20.100000000000001" customHeight="1">
      <c r="A13" s="17" t="s">
        <v>1795</v>
      </c>
      <c r="B13" s="18">
        <v>138180</v>
      </c>
    </row>
    <row r="14" spans="1:2" ht="20.100000000000001" customHeight="1">
      <c r="A14" s="17" t="s">
        <v>1796</v>
      </c>
      <c r="B14" s="18">
        <v>104500</v>
      </c>
    </row>
    <row r="15" spans="1:2" ht="20.100000000000001" customHeight="1">
      <c r="A15" s="17" t="s">
        <v>1797</v>
      </c>
      <c r="B15" s="18">
        <v>41340</v>
      </c>
    </row>
    <row r="16" spans="1:2" ht="20.100000000000001" customHeight="1">
      <c r="A16" s="17" t="s">
        <v>1798</v>
      </c>
      <c r="B16" s="18">
        <v>550</v>
      </c>
    </row>
    <row r="17" spans="1:2" s="20" customFormat="1" ht="20.100000000000001" customHeight="1">
      <c r="A17" s="15" t="s">
        <v>1799</v>
      </c>
      <c r="B17" s="16">
        <f>SUM(B18:B19)</f>
        <v>177246</v>
      </c>
    </row>
    <row r="18" spans="1:2" ht="20.100000000000001" customHeight="1">
      <c r="A18" s="17" t="s">
        <v>1800</v>
      </c>
      <c r="B18" s="18">
        <v>129280</v>
      </c>
    </row>
    <row r="19" spans="1:2" ht="20.100000000000001" customHeight="1">
      <c r="A19" s="17" t="s">
        <v>1801</v>
      </c>
      <c r="B19" s="18">
        <v>47966</v>
      </c>
    </row>
    <row r="20" spans="1:2" ht="20.100000000000001" customHeight="1">
      <c r="A20" s="15" t="s">
        <v>1802</v>
      </c>
      <c r="B20" s="16">
        <f>SUM(B21:B22)</f>
        <v>39042</v>
      </c>
    </row>
    <row r="21" spans="1:2" ht="20.100000000000001" customHeight="1">
      <c r="A21" s="17" t="s">
        <v>1803</v>
      </c>
      <c r="B21" s="18">
        <v>22789</v>
      </c>
    </row>
    <row r="22" spans="1:2" ht="20.100000000000001" customHeight="1">
      <c r="A22" s="17" t="s">
        <v>1804</v>
      </c>
      <c r="B22" s="18">
        <v>16253</v>
      </c>
    </row>
    <row r="23" spans="1:2" s="20" customFormat="1" ht="20.100000000000001" customHeight="1">
      <c r="A23" s="15" t="s">
        <v>1805</v>
      </c>
      <c r="B23" s="16">
        <f>SUM(B24:B25)</f>
        <v>1211917</v>
      </c>
    </row>
    <row r="24" spans="1:2" ht="20.100000000000001" customHeight="1">
      <c r="A24" s="17" t="s">
        <v>1726</v>
      </c>
      <c r="B24" s="18">
        <v>668777</v>
      </c>
    </row>
    <row r="25" spans="1:2" ht="20.100000000000001" customHeight="1">
      <c r="A25" s="17" t="s">
        <v>1806</v>
      </c>
      <c r="B25" s="18">
        <v>543140</v>
      </c>
    </row>
    <row r="26" spans="1:2" ht="20.100000000000001" customHeight="1">
      <c r="A26" s="15" t="s">
        <v>1807</v>
      </c>
      <c r="B26" s="16">
        <f>SUM(B27:B28)</f>
        <v>1231956</v>
      </c>
    </row>
    <row r="27" spans="1:2" ht="20.100000000000001" customHeight="1">
      <c r="A27" s="17" t="s">
        <v>1726</v>
      </c>
      <c r="B27" s="18">
        <v>670480</v>
      </c>
    </row>
    <row r="28" spans="1:2" ht="20.100000000000001" customHeight="1">
      <c r="A28" s="17" t="s">
        <v>1727</v>
      </c>
      <c r="B28" s="18">
        <v>561476</v>
      </c>
    </row>
    <row r="29" spans="1:2" ht="19.7" customHeight="1"/>
    <row r="30" spans="1:2" ht="19.7" customHeight="1"/>
    <row r="31" spans="1:2" ht="19.7" customHeight="1"/>
    <row r="32" spans="1:2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2">
    <mergeCell ref="A1:B1"/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B70"/>
  <sheetViews>
    <sheetView workbookViewId="0">
      <selection activeCell="A2" sqref="A2:B2"/>
    </sheetView>
  </sheetViews>
  <sheetFormatPr defaultColWidth="9" defaultRowHeight="14.25"/>
  <cols>
    <col min="1" max="1" width="43.5" customWidth="1"/>
    <col min="2" max="2" width="27" customWidth="1"/>
  </cols>
  <sheetData>
    <row r="1" spans="1:2" ht="27" customHeight="1">
      <c r="A1" s="10" t="s">
        <v>1808</v>
      </c>
    </row>
    <row r="2" spans="1:2" ht="30" customHeight="1">
      <c r="A2" s="530" t="s">
        <v>1809</v>
      </c>
      <c r="B2" s="530"/>
    </row>
    <row r="3" spans="1:2" ht="35.1" customHeight="1">
      <c r="A3" s="11"/>
      <c r="B3" s="12" t="s">
        <v>1258</v>
      </c>
    </row>
    <row r="4" spans="1:2" ht="35.1" customHeight="1">
      <c r="A4" s="13" t="s">
        <v>1439</v>
      </c>
      <c r="B4" s="14" t="s">
        <v>1810</v>
      </c>
    </row>
    <row r="5" spans="1:2" ht="35.1" customHeight="1">
      <c r="A5" s="15" t="s">
        <v>1811</v>
      </c>
      <c r="B5" s="16">
        <v>104500</v>
      </c>
    </row>
    <row r="6" spans="1:2" ht="35.1" customHeight="1">
      <c r="A6" s="15" t="s">
        <v>1812</v>
      </c>
      <c r="B6" s="16">
        <v>104500</v>
      </c>
    </row>
    <row r="7" spans="1:2" ht="35.1" customHeight="1">
      <c r="A7" s="15" t="s">
        <v>1813</v>
      </c>
      <c r="B7" s="16">
        <f>B8+B9</f>
        <v>63941</v>
      </c>
    </row>
    <row r="8" spans="1:2" ht="35.1" customHeight="1">
      <c r="A8" s="17" t="s">
        <v>1814</v>
      </c>
      <c r="B8" s="18">
        <v>47966</v>
      </c>
    </row>
    <row r="9" spans="1:2" ht="35.1" customHeight="1">
      <c r="A9" s="17" t="s">
        <v>1815</v>
      </c>
      <c r="B9" s="18">
        <v>15975</v>
      </c>
    </row>
    <row r="10" spans="1:2" ht="35.1" customHeight="1">
      <c r="A10" s="15" t="s">
        <v>1816</v>
      </c>
      <c r="B10" s="19">
        <v>15.66</v>
      </c>
    </row>
    <row r="11" spans="1:2" ht="35.1" customHeight="1">
      <c r="A11" s="15" t="s">
        <v>1817</v>
      </c>
      <c r="B11" s="19">
        <v>3.2</v>
      </c>
    </row>
    <row r="12" spans="1:2" ht="20.100000000000001" customHeight="1"/>
    <row r="13" spans="1:2" ht="20.100000000000001" customHeight="1"/>
    <row r="14" spans="1:2" ht="20.100000000000001" customHeight="1"/>
    <row r="15" spans="1:2" ht="20.100000000000001" customHeight="1"/>
    <row r="16" spans="1: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19.7" customHeight="1"/>
    <row r="30" ht="19.7" customHeight="1"/>
    <row r="31" ht="19.7" customHeight="1"/>
    <row r="32" ht="19.7" customHeight="1"/>
    <row r="33" ht="19.7" customHeight="1"/>
    <row r="34" ht="19.7" customHeight="1"/>
    <row r="35" ht="19.7" customHeight="1"/>
    <row r="36" ht="19.7" customHeight="1"/>
    <row r="37" ht="19.7" customHeight="1"/>
    <row r="38" ht="19.7" customHeight="1"/>
    <row r="39" ht="19.7" customHeight="1"/>
    <row r="40" ht="19.7" customHeight="1"/>
    <row r="41" ht="19.7" customHeight="1"/>
    <row r="42" ht="19.7" customHeight="1"/>
    <row r="43" ht="19.7" customHeight="1"/>
    <row r="44" ht="19.7" customHeight="1"/>
    <row r="45" ht="19.7" customHeight="1"/>
    <row r="46" ht="19.7" customHeight="1"/>
    <row r="47" ht="19.7" customHeight="1"/>
    <row r="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1">
    <mergeCell ref="A2:B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/>
  <headerFooter>
    <oddFooter>&amp;C第 &amp;P 页，共 &amp;N 页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C22"/>
  <sheetViews>
    <sheetView workbookViewId="0">
      <selection activeCell="B22" sqref="B22"/>
    </sheetView>
  </sheetViews>
  <sheetFormatPr defaultColWidth="9" defaultRowHeight="14.25"/>
  <cols>
    <col min="1" max="1" width="40.625" customWidth="1"/>
    <col min="2" max="3" width="12.5" customWidth="1"/>
  </cols>
  <sheetData>
    <row r="1" spans="1:3">
      <c r="A1" s="1" t="s">
        <v>1818</v>
      </c>
    </row>
    <row r="2" spans="1:3" ht="42" customHeight="1">
      <c r="A2" s="531" t="s">
        <v>1819</v>
      </c>
      <c r="B2" s="532"/>
      <c r="C2" s="532"/>
    </row>
    <row r="3" spans="1:3" ht="24" customHeight="1">
      <c r="B3" s="533" t="s">
        <v>1258</v>
      </c>
      <c r="C3" s="533"/>
    </row>
    <row r="4" spans="1:3" ht="33.950000000000003" customHeight="1">
      <c r="A4" s="2" t="s">
        <v>1820</v>
      </c>
      <c r="B4" s="2" t="s">
        <v>1821</v>
      </c>
      <c r="C4" s="2" t="s">
        <v>1822</v>
      </c>
    </row>
    <row r="5" spans="1:3" ht="33.950000000000003" customHeight="1">
      <c r="A5" s="3" t="s">
        <v>1823</v>
      </c>
      <c r="B5" s="4">
        <f>SUM(B6:B7)</f>
        <v>1033204</v>
      </c>
      <c r="C5" s="4">
        <f>SUM(C6:C7)</f>
        <v>0</v>
      </c>
    </row>
    <row r="6" spans="1:3" ht="33.950000000000003" customHeight="1">
      <c r="A6" s="5" t="s">
        <v>1824</v>
      </c>
      <c r="B6" s="4">
        <v>654722</v>
      </c>
      <c r="C6" s="4"/>
    </row>
    <row r="7" spans="1:3" ht="33.950000000000003" customHeight="1">
      <c r="A7" s="5" t="s">
        <v>1825</v>
      </c>
      <c r="B7" s="4">
        <v>378482</v>
      </c>
      <c r="C7" s="4"/>
    </row>
    <row r="8" spans="1:3" ht="33.950000000000003" customHeight="1">
      <c r="A8" s="6" t="s">
        <v>1826</v>
      </c>
      <c r="B8" s="7">
        <f>SUM(B9:B10)</f>
        <v>115216</v>
      </c>
      <c r="C8" s="7">
        <f>SUM(C9:C10)</f>
        <v>0</v>
      </c>
    </row>
    <row r="9" spans="1:3" ht="33.950000000000003" customHeight="1">
      <c r="A9" s="8" t="s">
        <v>1824</v>
      </c>
      <c r="B9" s="7">
        <v>3516</v>
      </c>
      <c r="C9" s="7"/>
    </row>
    <row r="10" spans="1:3" ht="33.950000000000003" customHeight="1">
      <c r="A10" s="8" t="s">
        <v>1825</v>
      </c>
      <c r="B10" s="7">
        <v>111700</v>
      </c>
      <c r="C10" s="7"/>
    </row>
    <row r="11" spans="1:3" ht="33.950000000000003" customHeight="1">
      <c r="A11" s="8" t="s">
        <v>1827</v>
      </c>
      <c r="B11" s="7">
        <f>SUM(B12:B13)</f>
        <v>18700</v>
      </c>
      <c r="C11" s="7">
        <f>SUM(C12:C13)</f>
        <v>0</v>
      </c>
    </row>
    <row r="12" spans="1:3" ht="33.950000000000003" customHeight="1">
      <c r="A12" s="8" t="s">
        <v>1824</v>
      </c>
      <c r="B12" s="7"/>
      <c r="C12" s="7"/>
    </row>
    <row r="13" spans="1:3" ht="33.950000000000003" customHeight="1">
      <c r="A13" s="8" t="s">
        <v>1825</v>
      </c>
      <c r="B13" s="7">
        <v>18700</v>
      </c>
      <c r="C13" s="7"/>
    </row>
    <row r="14" spans="1:3" ht="33.950000000000003" customHeight="1">
      <c r="A14" s="6" t="s">
        <v>1828</v>
      </c>
      <c r="B14" s="7">
        <f>SUM(B15:B16)</f>
        <v>1148420</v>
      </c>
      <c r="C14" s="7">
        <f>SUM(C15:C16)</f>
        <v>0</v>
      </c>
    </row>
    <row r="15" spans="1:3" ht="33.950000000000003" customHeight="1">
      <c r="A15" s="8" t="s">
        <v>1824</v>
      </c>
      <c r="B15" s="7">
        <v>658238</v>
      </c>
      <c r="C15" s="7"/>
    </row>
    <row r="16" spans="1:3" ht="33.950000000000003" customHeight="1">
      <c r="A16" s="8" t="s">
        <v>1825</v>
      </c>
      <c r="B16" s="7">
        <v>490182</v>
      </c>
      <c r="C16" s="7"/>
    </row>
    <row r="22" spans="2:2">
      <c r="B22" s="9"/>
    </row>
  </sheetData>
  <mergeCells count="2">
    <mergeCell ref="A2:C2"/>
    <mergeCell ref="B3:C3"/>
  </mergeCells>
  <phoneticPr fontId="62" type="noConversion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346"/>
  <sheetViews>
    <sheetView showZeros="0" topLeftCell="B1" zoomScaleNormal="100" zoomScaleSheetLayoutView="100" workbookViewId="0">
      <selection activeCell="B1" sqref="B1"/>
    </sheetView>
  </sheetViews>
  <sheetFormatPr defaultColWidth="8.75" defaultRowHeight="14.25"/>
  <cols>
    <col min="1" max="1" width="19.5" hidden="1" customWidth="1"/>
    <col min="2" max="2" width="34.625" style="331" customWidth="1"/>
    <col min="3" max="5" width="9.625" style="383" customWidth="1"/>
    <col min="6" max="7" width="8.125" style="420" customWidth="1"/>
  </cols>
  <sheetData>
    <row r="1" spans="1:7" ht="27" customHeight="1">
      <c r="A1" s="334"/>
      <c r="B1" s="335" t="s">
        <v>232</v>
      </c>
      <c r="C1" s="384"/>
      <c r="D1" s="384"/>
      <c r="E1" s="385"/>
    </row>
    <row r="2" spans="1:7" ht="29.25" customHeight="1">
      <c r="A2" s="338"/>
      <c r="B2" s="485" t="s">
        <v>233</v>
      </c>
      <c r="C2" s="485"/>
      <c r="D2" s="485"/>
      <c r="E2" s="485"/>
      <c r="F2" s="485"/>
      <c r="G2" s="485"/>
    </row>
    <row r="3" spans="1:7" ht="19.899999999999999" customHeight="1">
      <c r="B3" s="339"/>
      <c r="C3" s="255"/>
      <c r="D3" s="387"/>
      <c r="G3" s="421" t="s">
        <v>117</v>
      </c>
    </row>
    <row r="4" spans="1:7" ht="38.25" customHeight="1">
      <c r="A4" s="388"/>
      <c r="B4" s="342" t="s">
        <v>118</v>
      </c>
      <c r="C4" s="389" t="s">
        <v>119</v>
      </c>
      <c r="D4" s="389" t="s">
        <v>231</v>
      </c>
      <c r="E4" s="422" t="s">
        <v>121</v>
      </c>
      <c r="F4" s="423" t="s">
        <v>122</v>
      </c>
      <c r="G4" s="423" t="s">
        <v>123</v>
      </c>
    </row>
    <row r="5" spans="1:7" ht="20.100000000000001" customHeight="1">
      <c r="A5" s="345">
        <v>201</v>
      </c>
      <c r="B5" s="346" t="s">
        <v>153</v>
      </c>
      <c r="C5" s="395">
        <f>C6+C18+C27+C38+C49+C60+C71+C79+C88+C101+C110+C121+C133+C140+C148+C154+C161+C168+C175+C182+C189+C197+C203+C209+C216+C244+C232+C238</f>
        <v>42395</v>
      </c>
      <c r="D5" s="395">
        <f>D6+D18+D27+D38+D49+D60+D71+D79+D88+D101+D110+D121+D133+D140+D148+D154+D161+D168+D175+D182+D189+D197+D203+D209+D216+D244+D232+D238</f>
        <v>47255</v>
      </c>
      <c r="E5" s="395">
        <f t="shared" ref="E5" si="0">E6+E18+E27+E38+E49+E60+E71+E79+E88+E101+E110+E121+E133+E140+E148+E154+E161+E168+E175+E182+E189+E197+E203+E209+E216+E244+E232+E238</f>
        <v>43836</v>
      </c>
      <c r="F5" s="424">
        <f>IFERROR(E5/D5,0)*100</f>
        <v>92.8</v>
      </c>
      <c r="G5" s="424">
        <v>109.6</v>
      </c>
    </row>
    <row r="6" spans="1:7" ht="20.100000000000001" customHeight="1">
      <c r="A6" s="345">
        <v>20101</v>
      </c>
      <c r="B6" s="346" t="s">
        <v>234</v>
      </c>
      <c r="C6" s="395">
        <f>SUM(C7:C17)</f>
        <v>2195</v>
      </c>
      <c r="D6" s="395">
        <f t="shared" ref="D6:E6" si="1">SUM(D7:D17)</f>
        <v>2178</v>
      </c>
      <c r="E6" s="395">
        <f t="shared" si="1"/>
        <v>2132</v>
      </c>
      <c r="F6" s="424">
        <f>IFERROR(E6/D6,0)*100</f>
        <v>97.9</v>
      </c>
      <c r="G6" s="424">
        <v>101.2</v>
      </c>
    </row>
    <row r="7" spans="1:7" ht="20.100000000000001" customHeight="1">
      <c r="A7" s="345">
        <v>2010101</v>
      </c>
      <c r="B7" s="347" t="s">
        <v>235</v>
      </c>
      <c r="C7" s="220">
        <v>1654</v>
      </c>
      <c r="D7" s="390">
        <v>1533</v>
      </c>
      <c r="E7" s="390">
        <v>1499</v>
      </c>
      <c r="F7" s="425"/>
      <c r="G7" s="425"/>
    </row>
    <row r="8" spans="1:7" ht="20.100000000000001" customHeight="1">
      <c r="A8" s="345">
        <v>2010102</v>
      </c>
      <c r="B8" s="347" t="s">
        <v>236</v>
      </c>
      <c r="C8" s="220">
        <v>90</v>
      </c>
      <c r="D8" s="390">
        <v>118</v>
      </c>
      <c r="E8" s="390">
        <v>106</v>
      </c>
      <c r="F8" s="425"/>
      <c r="G8" s="425"/>
    </row>
    <row r="9" spans="1:7" ht="20.100000000000001" customHeight="1">
      <c r="A9" s="345">
        <v>2010103</v>
      </c>
      <c r="B9" s="347" t="s">
        <v>237</v>
      </c>
      <c r="C9" s="220"/>
      <c r="D9" s="390"/>
      <c r="E9" s="390"/>
      <c r="F9" s="425"/>
      <c r="G9" s="425"/>
    </row>
    <row r="10" spans="1:7" ht="20.100000000000001" customHeight="1">
      <c r="A10" s="345">
        <v>2010104</v>
      </c>
      <c r="B10" s="347" t="s">
        <v>238</v>
      </c>
      <c r="C10" s="220">
        <v>90</v>
      </c>
      <c r="D10" s="390">
        <v>90</v>
      </c>
      <c r="E10" s="390">
        <v>90</v>
      </c>
      <c r="F10" s="425"/>
      <c r="G10" s="425"/>
    </row>
    <row r="11" spans="1:7" ht="20.100000000000001" customHeight="1">
      <c r="A11" s="345">
        <v>2010105</v>
      </c>
      <c r="B11" s="347" t="s">
        <v>239</v>
      </c>
      <c r="C11" s="220">
        <v>5</v>
      </c>
      <c r="D11" s="390">
        <v>4</v>
      </c>
      <c r="E11" s="390">
        <v>4</v>
      </c>
      <c r="F11" s="425"/>
      <c r="G11" s="425"/>
    </row>
    <row r="12" spans="1:7" ht="20.100000000000001" customHeight="1">
      <c r="A12" s="345">
        <v>2010106</v>
      </c>
      <c r="B12" s="347" t="s">
        <v>240</v>
      </c>
      <c r="C12" s="220">
        <v>26</v>
      </c>
      <c r="D12" s="390">
        <v>26</v>
      </c>
      <c r="E12" s="390">
        <v>26</v>
      </c>
      <c r="F12" s="425"/>
      <c r="G12" s="425"/>
    </row>
    <row r="13" spans="1:7" ht="20.100000000000001" customHeight="1">
      <c r="A13" s="345">
        <v>2010107</v>
      </c>
      <c r="B13" s="347" t="s">
        <v>241</v>
      </c>
      <c r="C13" s="220"/>
      <c r="D13" s="390"/>
      <c r="E13" s="390"/>
      <c r="F13" s="425"/>
      <c r="G13" s="425"/>
    </row>
    <row r="14" spans="1:7" ht="20.100000000000001" customHeight="1">
      <c r="A14" s="345">
        <v>2010108</v>
      </c>
      <c r="B14" s="347" t="s">
        <v>242</v>
      </c>
      <c r="C14" s="220">
        <v>30</v>
      </c>
      <c r="D14" s="390">
        <v>30</v>
      </c>
      <c r="E14" s="390">
        <v>30</v>
      </c>
      <c r="F14" s="425"/>
      <c r="G14" s="425"/>
    </row>
    <row r="15" spans="1:7" ht="20.100000000000001" customHeight="1">
      <c r="A15" s="345">
        <v>2010109</v>
      </c>
      <c r="B15" s="347" t="s">
        <v>243</v>
      </c>
      <c r="C15" s="220">
        <v>5</v>
      </c>
      <c r="D15" s="390">
        <v>5</v>
      </c>
      <c r="E15" s="390">
        <v>5</v>
      </c>
      <c r="F15" s="425"/>
      <c r="G15" s="425"/>
    </row>
    <row r="16" spans="1:7" ht="20.100000000000001" customHeight="1">
      <c r="A16" s="345">
        <v>2010150</v>
      </c>
      <c r="B16" s="347" t="s">
        <v>244</v>
      </c>
      <c r="C16" s="220">
        <v>265</v>
      </c>
      <c r="D16" s="390">
        <v>342</v>
      </c>
      <c r="E16" s="390">
        <v>342</v>
      </c>
      <c r="F16" s="425"/>
      <c r="G16" s="425"/>
    </row>
    <row r="17" spans="1:7" ht="20.100000000000001" customHeight="1">
      <c r="A17" s="345">
        <v>2010199</v>
      </c>
      <c r="B17" s="347" t="s">
        <v>245</v>
      </c>
      <c r="C17" s="220">
        <v>30</v>
      </c>
      <c r="D17" s="390">
        <v>30</v>
      </c>
      <c r="E17" s="390">
        <v>30</v>
      </c>
      <c r="F17" s="425"/>
      <c r="G17" s="425"/>
    </row>
    <row r="18" spans="1:7" s="41" customFormat="1" ht="20.100000000000001" customHeight="1">
      <c r="A18" s="345">
        <v>20102</v>
      </c>
      <c r="B18" s="346" t="s">
        <v>246</v>
      </c>
      <c r="C18" s="395">
        <f>SUM(C19:C26)</f>
        <v>947</v>
      </c>
      <c r="D18" s="395">
        <f t="shared" ref="D18:E18" si="2">SUM(D19:D26)</f>
        <v>967</v>
      </c>
      <c r="E18" s="395">
        <f t="shared" si="2"/>
        <v>872</v>
      </c>
      <c r="F18" s="424">
        <f>IFERROR(E18/D18,0)*100</f>
        <v>90.2</v>
      </c>
      <c r="G18" s="424">
        <v>100.8</v>
      </c>
    </row>
    <row r="19" spans="1:7" ht="20.100000000000001" customHeight="1">
      <c r="A19" s="345">
        <v>2010201</v>
      </c>
      <c r="B19" s="347" t="s">
        <v>235</v>
      </c>
      <c r="C19" s="220">
        <v>654</v>
      </c>
      <c r="D19" s="390">
        <v>655</v>
      </c>
      <c r="E19" s="390">
        <v>643</v>
      </c>
      <c r="F19" s="425"/>
      <c r="G19" s="425"/>
    </row>
    <row r="20" spans="1:7" ht="20.100000000000001" customHeight="1">
      <c r="A20" s="345">
        <v>2010202</v>
      </c>
      <c r="B20" s="347" t="s">
        <v>236</v>
      </c>
      <c r="C20" s="220">
        <v>71</v>
      </c>
      <c r="D20" s="390">
        <v>71</v>
      </c>
      <c r="E20" s="390">
        <v>66</v>
      </c>
      <c r="F20" s="425"/>
      <c r="G20" s="425"/>
    </row>
    <row r="21" spans="1:7" ht="20.100000000000001" customHeight="1">
      <c r="A21" s="345">
        <v>2010203</v>
      </c>
      <c r="B21" s="349" t="s">
        <v>237</v>
      </c>
      <c r="C21" s="220"/>
      <c r="D21" s="390"/>
      <c r="E21" s="390"/>
      <c r="F21" s="425"/>
      <c r="G21" s="425"/>
    </row>
    <row r="22" spans="1:7" ht="20.100000000000001" customHeight="1">
      <c r="A22" s="345">
        <v>2010204</v>
      </c>
      <c r="B22" s="347" t="s">
        <v>247</v>
      </c>
      <c r="C22" s="220">
        <v>71</v>
      </c>
      <c r="D22" s="390">
        <v>71</v>
      </c>
      <c r="E22" s="390">
        <v>26</v>
      </c>
      <c r="F22" s="425"/>
      <c r="G22" s="425"/>
    </row>
    <row r="23" spans="1:7" ht="20.100000000000001" customHeight="1">
      <c r="A23" s="345">
        <v>2010205</v>
      </c>
      <c r="B23" s="347" t="s">
        <v>248</v>
      </c>
      <c r="C23" s="220">
        <v>89</v>
      </c>
      <c r="D23" s="390">
        <v>89</v>
      </c>
      <c r="E23" s="390">
        <v>60</v>
      </c>
      <c r="F23" s="425"/>
      <c r="G23" s="425"/>
    </row>
    <row r="24" spans="1:7" ht="20.100000000000001" customHeight="1">
      <c r="A24" s="345">
        <v>2010206</v>
      </c>
      <c r="B24" s="347" t="s">
        <v>249</v>
      </c>
      <c r="C24" s="220"/>
      <c r="D24" s="390"/>
      <c r="E24" s="390"/>
      <c r="F24" s="425"/>
      <c r="G24" s="425"/>
    </row>
    <row r="25" spans="1:7" ht="20.100000000000001" customHeight="1">
      <c r="A25" s="345">
        <v>2010250</v>
      </c>
      <c r="B25" s="347" t="s">
        <v>244</v>
      </c>
      <c r="C25" s="220">
        <v>30</v>
      </c>
      <c r="D25" s="390">
        <v>34</v>
      </c>
      <c r="E25" s="390">
        <v>30</v>
      </c>
      <c r="F25" s="425"/>
      <c r="G25" s="425"/>
    </row>
    <row r="26" spans="1:7" ht="20.100000000000001" customHeight="1">
      <c r="A26" s="345">
        <v>2010299</v>
      </c>
      <c r="B26" s="347" t="s">
        <v>250</v>
      </c>
      <c r="C26" s="220">
        <v>32</v>
      </c>
      <c r="D26" s="390">
        <v>47</v>
      </c>
      <c r="E26" s="390">
        <v>47</v>
      </c>
      <c r="F26" s="425"/>
      <c r="G26" s="425"/>
    </row>
    <row r="27" spans="1:7" s="41" customFormat="1" ht="20.100000000000001" customHeight="1">
      <c r="A27" s="345">
        <v>20103</v>
      </c>
      <c r="B27" s="346" t="s">
        <v>251</v>
      </c>
      <c r="C27" s="217">
        <f>SUM(C28:C37)</f>
        <v>19037</v>
      </c>
      <c r="D27" s="217">
        <f t="shared" ref="D27:E27" si="3">SUM(D28:D37)</f>
        <v>21949</v>
      </c>
      <c r="E27" s="217">
        <f t="shared" si="3"/>
        <v>20626</v>
      </c>
      <c r="F27" s="424">
        <f>IFERROR(E27/D27,0)*100</f>
        <v>94</v>
      </c>
      <c r="G27" s="424">
        <v>114.7</v>
      </c>
    </row>
    <row r="28" spans="1:7" ht="20.100000000000001" customHeight="1">
      <c r="A28" s="345">
        <v>2010301</v>
      </c>
      <c r="B28" s="347" t="s">
        <v>235</v>
      </c>
      <c r="C28" s="220">
        <v>13539</v>
      </c>
      <c r="D28" s="390">
        <f>16126-247</f>
        <v>15879</v>
      </c>
      <c r="E28" s="390">
        <f>14978-86</f>
        <v>14892</v>
      </c>
      <c r="F28" s="425"/>
      <c r="G28" s="425"/>
    </row>
    <row r="29" spans="1:7" ht="19.7" customHeight="1">
      <c r="A29" s="350">
        <v>2010302</v>
      </c>
      <c r="B29" s="347" t="s">
        <v>236</v>
      </c>
      <c r="C29" s="220">
        <v>975</v>
      </c>
      <c r="D29" s="390">
        <v>1072</v>
      </c>
      <c r="E29" s="390">
        <v>873</v>
      </c>
      <c r="F29" s="425"/>
      <c r="G29" s="425"/>
    </row>
    <row r="30" spans="1:7" ht="19.7" customHeight="1">
      <c r="A30" s="350">
        <v>2010303</v>
      </c>
      <c r="B30" s="349" t="s">
        <v>237</v>
      </c>
      <c r="C30" s="220">
        <v>1081</v>
      </c>
      <c r="D30" s="390">
        <v>1139</v>
      </c>
      <c r="E30" s="390">
        <v>1139</v>
      </c>
      <c r="F30" s="425"/>
      <c r="G30" s="425"/>
    </row>
    <row r="31" spans="1:7" ht="19.7" customHeight="1">
      <c r="A31" s="350">
        <v>2010304</v>
      </c>
      <c r="B31" s="347" t="s">
        <v>252</v>
      </c>
      <c r="C31" s="426"/>
      <c r="D31" s="390"/>
      <c r="E31" s="390"/>
      <c r="F31" s="425"/>
      <c r="G31" s="425"/>
    </row>
    <row r="32" spans="1:7" ht="19.7" customHeight="1">
      <c r="A32" s="350">
        <v>2010305</v>
      </c>
      <c r="B32" s="347" t="s">
        <v>253</v>
      </c>
      <c r="C32" s="220"/>
      <c r="D32" s="390"/>
      <c r="E32" s="390"/>
      <c r="F32" s="425"/>
      <c r="G32" s="425"/>
    </row>
    <row r="33" spans="1:7" ht="19.7" customHeight="1">
      <c r="A33" s="350">
        <v>2010306</v>
      </c>
      <c r="B33" s="347" t="s">
        <v>254</v>
      </c>
      <c r="C33" s="220"/>
      <c r="D33" s="390"/>
      <c r="E33" s="390"/>
      <c r="F33" s="425"/>
      <c r="G33" s="425"/>
    </row>
    <row r="34" spans="1:7" s="20" customFormat="1" ht="19.7" customHeight="1">
      <c r="A34" s="356">
        <v>2010308</v>
      </c>
      <c r="B34" s="347" t="s">
        <v>255</v>
      </c>
      <c r="C34" s="220">
        <v>314</v>
      </c>
      <c r="D34" s="390">
        <v>321</v>
      </c>
      <c r="E34" s="390">
        <v>303</v>
      </c>
      <c r="F34" s="427"/>
      <c r="G34" s="427"/>
    </row>
    <row r="35" spans="1:7" ht="19.7" customHeight="1">
      <c r="A35" s="350">
        <v>2010309</v>
      </c>
      <c r="B35" s="347" t="s">
        <v>256</v>
      </c>
      <c r="C35" s="220"/>
      <c r="D35" s="390"/>
      <c r="E35" s="390"/>
      <c r="F35" s="425"/>
      <c r="G35" s="425"/>
    </row>
    <row r="36" spans="1:7" ht="19.7" customHeight="1">
      <c r="A36" s="350">
        <v>2010350</v>
      </c>
      <c r="B36" s="347" t="s">
        <v>244</v>
      </c>
      <c r="C36" s="220">
        <v>2842</v>
      </c>
      <c r="D36" s="390">
        <v>3045</v>
      </c>
      <c r="E36" s="390">
        <v>2986</v>
      </c>
      <c r="F36" s="425"/>
      <c r="G36" s="425"/>
    </row>
    <row r="37" spans="1:7" ht="19.7" customHeight="1">
      <c r="A37" s="350">
        <v>2010399</v>
      </c>
      <c r="B37" s="347" t="s">
        <v>257</v>
      </c>
      <c r="C37" s="220">
        <v>286</v>
      </c>
      <c r="D37" s="390">
        <v>493</v>
      </c>
      <c r="E37" s="390">
        <v>433</v>
      </c>
      <c r="F37" s="425"/>
      <c r="G37" s="425"/>
    </row>
    <row r="38" spans="1:7" s="41" customFormat="1" ht="19.7" customHeight="1">
      <c r="A38" s="350">
        <v>20104</v>
      </c>
      <c r="B38" s="346" t="s">
        <v>258</v>
      </c>
      <c r="C38" s="217">
        <f>SUM(C39:C48)</f>
        <v>695</v>
      </c>
      <c r="D38" s="217">
        <f t="shared" ref="D38:E38" si="4">SUM(D39:D48)</f>
        <v>780</v>
      </c>
      <c r="E38" s="217">
        <f t="shared" si="4"/>
        <v>766</v>
      </c>
      <c r="F38" s="424">
        <f>IFERROR(E38/D38,0)*100</f>
        <v>98.2</v>
      </c>
      <c r="G38" s="424">
        <v>103</v>
      </c>
    </row>
    <row r="39" spans="1:7" ht="19.7" customHeight="1">
      <c r="A39" s="350">
        <v>2010401</v>
      </c>
      <c r="B39" s="347" t="s">
        <v>235</v>
      </c>
      <c r="C39" s="220">
        <v>419</v>
      </c>
      <c r="D39" s="390">
        <v>478</v>
      </c>
      <c r="E39" s="390">
        <v>467</v>
      </c>
      <c r="F39" s="425"/>
      <c r="G39" s="425"/>
    </row>
    <row r="40" spans="1:7" ht="19.7" customHeight="1">
      <c r="A40" s="350">
        <v>2010402</v>
      </c>
      <c r="B40" s="347" t="s">
        <v>236</v>
      </c>
      <c r="C40" s="220">
        <v>115</v>
      </c>
      <c r="D40" s="390">
        <v>138</v>
      </c>
      <c r="E40" s="390">
        <v>138</v>
      </c>
      <c r="F40" s="425"/>
      <c r="G40" s="425"/>
    </row>
    <row r="41" spans="1:7" ht="19.7" customHeight="1">
      <c r="A41" s="350">
        <v>2010403</v>
      </c>
      <c r="B41" s="347" t="s">
        <v>237</v>
      </c>
      <c r="C41" s="220"/>
      <c r="D41" s="390"/>
      <c r="E41" s="390"/>
      <c r="F41" s="425"/>
      <c r="G41" s="425"/>
    </row>
    <row r="42" spans="1:7" ht="19.7" customHeight="1">
      <c r="A42" s="350">
        <v>2010404</v>
      </c>
      <c r="B42" s="347" t="s">
        <v>259</v>
      </c>
      <c r="C42" s="220"/>
      <c r="D42" s="390"/>
      <c r="E42" s="390"/>
      <c r="F42" s="425"/>
      <c r="G42" s="425"/>
    </row>
    <row r="43" spans="1:7" ht="19.7" customHeight="1">
      <c r="A43" s="350">
        <v>2010405</v>
      </c>
      <c r="B43" s="347" t="s">
        <v>260</v>
      </c>
      <c r="C43" s="220"/>
      <c r="D43" s="390"/>
      <c r="E43" s="390"/>
      <c r="F43" s="425"/>
      <c r="G43" s="425"/>
    </row>
    <row r="44" spans="1:7" ht="19.7" customHeight="1">
      <c r="A44" s="350">
        <v>2010406</v>
      </c>
      <c r="B44" s="347" t="s">
        <v>261</v>
      </c>
      <c r="C44" s="220"/>
      <c r="D44" s="390"/>
      <c r="E44" s="390"/>
      <c r="F44" s="425"/>
      <c r="G44" s="425"/>
    </row>
    <row r="45" spans="1:7" ht="19.7" customHeight="1">
      <c r="A45" s="350">
        <v>2010407</v>
      </c>
      <c r="B45" s="347" t="s">
        <v>262</v>
      </c>
      <c r="C45" s="220"/>
      <c r="D45" s="390"/>
      <c r="E45" s="390"/>
      <c r="F45" s="425"/>
      <c r="G45" s="425"/>
    </row>
    <row r="46" spans="1:7" ht="19.7" customHeight="1">
      <c r="A46" s="350">
        <v>2010408</v>
      </c>
      <c r="B46" s="347" t="s">
        <v>263</v>
      </c>
      <c r="C46" s="220"/>
      <c r="D46" s="390">
        <v>2</v>
      </c>
      <c r="E46" s="390">
        <v>2</v>
      </c>
      <c r="F46" s="425"/>
      <c r="G46" s="425"/>
    </row>
    <row r="47" spans="1:7" ht="19.7" customHeight="1">
      <c r="A47" s="350">
        <v>2010450</v>
      </c>
      <c r="B47" s="347" t="s">
        <v>244</v>
      </c>
      <c r="C47" s="220">
        <v>161</v>
      </c>
      <c r="D47" s="390">
        <v>162</v>
      </c>
      <c r="E47" s="390">
        <v>159</v>
      </c>
      <c r="F47" s="425"/>
      <c r="G47" s="425"/>
    </row>
    <row r="48" spans="1:7" ht="19.7" customHeight="1">
      <c r="A48" s="350">
        <v>2010499</v>
      </c>
      <c r="B48" s="347" t="s">
        <v>264</v>
      </c>
      <c r="C48" s="220"/>
      <c r="D48" s="390"/>
      <c r="E48" s="390"/>
      <c r="F48" s="425"/>
      <c r="G48" s="425"/>
    </row>
    <row r="49" spans="1:7" s="41" customFormat="1" ht="19.7" customHeight="1">
      <c r="A49" s="350">
        <v>20105</v>
      </c>
      <c r="B49" s="346" t="s">
        <v>265</v>
      </c>
      <c r="C49" s="217">
        <f>SUM(C50:C59)</f>
        <v>586</v>
      </c>
      <c r="D49" s="217">
        <f t="shared" ref="D49:E49" si="5">SUM(D50:D59)</f>
        <v>679</v>
      </c>
      <c r="E49" s="217">
        <f t="shared" si="5"/>
        <v>598</v>
      </c>
      <c r="F49" s="424">
        <f>IFERROR(E49/D49,0)*100</f>
        <v>88.1</v>
      </c>
      <c r="G49" s="424">
        <v>134.4</v>
      </c>
    </row>
    <row r="50" spans="1:7" ht="19.7" customHeight="1">
      <c r="A50" s="350">
        <v>2010501</v>
      </c>
      <c r="B50" s="347" t="s">
        <v>235</v>
      </c>
      <c r="C50" s="220">
        <v>250</v>
      </c>
      <c r="D50" s="390">
        <v>309</v>
      </c>
      <c r="E50" s="390">
        <v>255</v>
      </c>
      <c r="F50" s="425"/>
      <c r="G50" s="425"/>
    </row>
    <row r="51" spans="1:7" ht="19.7" customHeight="1">
      <c r="A51" s="350">
        <v>2010502</v>
      </c>
      <c r="B51" s="347" t="s">
        <v>236</v>
      </c>
      <c r="C51" s="220">
        <v>9</v>
      </c>
      <c r="D51" s="390">
        <v>25</v>
      </c>
      <c r="E51" s="390">
        <v>25</v>
      </c>
      <c r="F51" s="425"/>
      <c r="G51" s="425"/>
    </row>
    <row r="52" spans="1:7" ht="19.7" customHeight="1">
      <c r="A52" s="350">
        <v>2010503</v>
      </c>
      <c r="B52" s="347" t="s">
        <v>237</v>
      </c>
      <c r="C52" s="220"/>
      <c r="D52" s="390"/>
      <c r="E52" s="390"/>
      <c r="F52" s="425"/>
      <c r="G52" s="425"/>
    </row>
    <row r="53" spans="1:7" ht="19.7" customHeight="1">
      <c r="A53" s="350">
        <v>2010504</v>
      </c>
      <c r="B53" s="347" t="s">
        <v>266</v>
      </c>
      <c r="C53" s="220"/>
      <c r="D53" s="390"/>
      <c r="E53" s="390"/>
      <c r="F53" s="425"/>
      <c r="G53" s="425"/>
    </row>
    <row r="54" spans="1:7" ht="19.7" customHeight="1">
      <c r="A54" s="350">
        <v>2010505</v>
      </c>
      <c r="B54" s="347" t="s">
        <v>267</v>
      </c>
      <c r="C54" s="220">
        <v>30</v>
      </c>
      <c r="D54" s="390">
        <v>44</v>
      </c>
      <c r="E54" s="390">
        <v>44</v>
      </c>
      <c r="F54" s="425"/>
      <c r="G54" s="425"/>
    </row>
    <row r="55" spans="1:7" ht="19.7" customHeight="1">
      <c r="A55" s="350">
        <v>2010506</v>
      </c>
      <c r="B55" s="347" t="s">
        <v>268</v>
      </c>
      <c r="C55" s="220"/>
      <c r="D55" s="390"/>
      <c r="E55" s="390"/>
      <c r="F55" s="425"/>
      <c r="G55" s="425"/>
    </row>
    <row r="56" spans="1:7" ht="19.7" customHeight="1">
      <c r="A56" s="350">
        <v>2010507</v>
      </c>
      <c r="B56" s="347" t="s">
        <v>269</v>
      </c>
      <c r="C56" s="220">
        <v>100</v>
      </c>
      <c r="D56" s="390">
        <v>99</v>
      </c>
      <c r="E56" s="390">
        <v>99</v>
      </c>
      <c r="F56" s="425"/>
      <c r="G56" s="425"/>
    </row>
    <row r="57" spans="1:7" ht="19.7" customHeight="1">
      <c r="A57" s="350">
        <v>2010508</v>
      </c>
      <c r="B57" s="347" t="s">
        <v>270</v>
      </c>
      <c r="C57" s="220">
        <v>122</v>
      </c>
      <c r="D57" s="390">
        <v>122</v>
      </c>
      <c r="E57" s="390">
        <v>108</v>
      </c>
      <c r="F57" s="425"/>
      <c r="G57" s="425"/>
    </row>
    <row r="58" spans="1:7" ht="19.7" customHeight="1">
      <c r="A58" s="350">
        <v>2010550</v>
      </c>
      <c r="B58" s="347" t="s">
        <v>244</v>
      </c>
      <c r="C58" s="220">
        <v>75</v>
      </c>
      <c r="D58" s="390">
        <v>79</v>
      </c>
      <c r="E58" s="390">
        <v>66</v>
      </c>
      <c r="F58" s="425"/>
      <c r="G58" s="425"/>
    </row>
    <row r="59" spans="1:7" ht="19.7" customHeight="1">
      <c r="A59" s="350">
        <v>2010599</v>
      </c>
      <c r="B59" s="347" t="s">
        <v>271</v>
      </c>
      <c r="C59" s="220"/>
      <c r="D59" s="390">
        <v>1</v>
      </c>
      <c r="E59" s="390">
        <v>1</v>
      </c>
      <c r="F59" s="425"/>
      <c r="G59" s="425"/>
    </row>
    <row r="60" spans="1:7" s="41" customFormat="1" ht="19.7" customHeight="1">
      <c r="A60" s="350">
        <v>20106</v>
      </c>
      <c r="B60" s="346" t="s">
        <v>272</v>
      </c>
      <c r="C60" s="395">
        <f>SUM(C61:C70)</f>
        <v>3509</v>
      </c>
      <c r="D60" s="395">
        <f t="shared" ref="D60:E60" si="6">SUM(D61:D70)</f>
        <v>3724</v>
      </c>
      <c r="E60" s="395">
        <f t="shared" si="6"/>
        <v>3472</v>
      </c>
      <c r="F60" s="424">
        <f>IFERROR(E60/D60,0)*100</f>
        <v>93.2</v>
      </c>
      <c r="G60" s="424">
        <v>140.5</v>
      </c>
    </row>
    <row r="61" spans="1:7" ht="19.7" customHeight="1">
      <c r="A61" s="350">
        <v>2010601</v>
      </c>
      <c r="B61" s="347" t="s">
        <v>235</v>
      </c>
      <c r="C61" s="220">
        <v>1361</v>
      </c>
      <c r="D61" s="390">
        <v>1467</v>
      </c>
      <c r="E61" s="390">
        <v>1418</v>
      </c>
      <c r="F61" s="425"/>
      <c r="G61" s="425"/>
    </row>
    <row r="62" spans="1:7" ht="19.7" customHeight="1">
      <c r="A62" s="350">
        <v>2010602</v>
      </c>
      <c r="B62" s="347" t="s">
        <v>236</v>
      </c>
      <c r="C62" s="220">
        <v>337</v>
      </c>
      <c r="D62" s="390">
        <v>417</v>
      </c>
      <c r="E62" s="390">
        <v>380</v>
      </c>
      <c r="F62" s="425"/>
      <c r="G62" s="425"/>
    </row>
    <row r="63" spans="1:7" ht="19.7" customHeight="1">
      <c r="A63" s="350"/>
      <c r="B63" s="347" t="s">
        <v>237</v>
      </c>
      <c r="C63" s="220"/>
      <c r="D63" s="390"/>
      <c r="E63" s="390"/>
      <c r="F63" s="425"/>
      <c r="G63" s="425"/>
    </row>
    <row r="64" spans="1:7" ht="19.7" customHeight="1">
      <c r="A64" s="350">
        <v>2010604</v>
      </c>
      <c r="B64" s="347" t="s">
        <v>273</v>
      </c>
      <c r="C64" s="220"/>
      <c r="D64" s="390"/>
      <c r="E64" s="390"/>
      <c r="F64" s="425"/>
      <c r="G64" s="425"/>
    </row>
    <row r="65" spans="1:7" ht="19.7" customHeight="1">
      <c r="A65" s="350">
        <v>2010605</v>
      </c>
      <c r="B65" s="347" t="s">
        <v>274</v>
      </c>
      <c r="C65" s="220">
        <v>59</v>
      </c>
      <c r="D65" s="390">
        <v>59</v>
      </c>
      <c r="E65" s="390">
        <v>59</v>
      </c>
      <c r="F65" s="425"/>
      <c r="G65" s="425"/>
    </row>
    <row r="66" spans="1:7" ht="19.7" customHeight="1">
      <c r="A66" s="350">
        <v>2010606</v>
      </c>
      <c r="B66" s="347" t="s">
        <v>275</v>
      </c>
      <c r="C66" s="220">
        <v>45</v>
      </c>
      <c r="D66" s="390">
        <v>45</v>
      </c>
      <c r="E66" s="390">
        <v>38</v>
      </c>
      <c r="F66" s="425"/>
      <c r="G66" s="425"/>
    </row>
    <row r="67" spans="1:7" ht="19.7" customHeight="1">
      <c r="A67" s="350">
        <v>2010607</v>
      </c>
      <c r="B67" s="347" t="s">
        <v>276</v>
      </c>
      <c r="C67" s="220">
        <v>102</v>
      </c>
      <c r="D67" s="390">
        <v>162</v>
      </c>
      <c r="E67" s="390">
        <v>159</v>
      </c>
      <c r="F67" s="425"/>
      <c r="G67" s="425"/>
    </row>
    <row r="68" spans="1:7" ht="19.7" customHeight="1">
      <c r="A68" s="350">
        <v>2010608</v>
      </c>
      <c r="B68" s="347" t="s">
        <v>277</v>
      </c>
      <c r="C68" s="220">
        <v>360</v>
      </c>
      <c r="D68" s="390">
        <v>360</v>
      </c>
      <c r="E68" s="390">
        <v>227</v>
      </c>
      <c r="F68" s="425"/>
      <c r="G68" s="425"/>
    </row>
    <row r="69" spans="1:7" ht="19.7" customHeight="1">
      <c r="A69" s="350">
        <v>2010650</v>
      </c>
      <c r="B69" s="347" t="s">
        <v>244</v>
      </c>
      <c r="C69" s="220">
        <v>1222</v>
      </c>
      <c r="D69" s="390">
        <v>1192</v>
      </c>
      <c r="E69" s="390">
        <v>1169</v>
      </c>
      <c r="F69" s="425"/>
      <c r="G69" s="425"/>
    </row>
    <row r="70" spans="1:7" ht="19.7" customHeight="1">
      <c r="A70" s="350"/>
      <c r="B70" s="347" t="s">
        <v>1831</v>
      </c>
      <c r="C70" s="220">
        <v>23</v>
      </c>
      <c r="D70" s="390">
        <v>22</v>
      </c>
      <c r="E70" s="390">
        <v>22</v>
      </c>
      <c r="F70" s="425"/>
      <c r="G70" s="425"/>
    </row>
    <row r="71" spans="1:7" s="41" customFormat="1" ht="19.7" customHeight="1">
      <c r="A71" s="350">
        <v>20107</v>
      </c>
      <c r="B71" s="346" t="s">
        <v>278</v>
      </c>
      <c r="C71" s="217">
        <f>SUM(C72:C78)</f>
        <v>1103</v>
      </c>
      <c r="D71" s="217">
        <f t="shared" ref="D71:E71" si="7">SUM(D72:D78)</f>
        <v>1178</v>
      </c>
      <c r="E71" s="217">
        <f t="shared" si="7"/>
        <v>1172</v>
      </c>
      <c r="F71" s="424">
        <f>IFERROR(E71/D71,0)*100</f>
        <v>99.5</v>
      </c>
      <c r="G71" s="424">
        <v>106.6</v>
      </c>
    </row>
    <row r="72" spans="1:7" ht="21" customHeight="1">
      <c r="A72" s="350">
        <v>2010701</v>
      </c>
      <c r="B72" s="347" t="s">
        <v>235</v>
      </c>
      <c r="C72" s="220">
        <v>970</v>
      </c>
      <c r="D72" s="390">
        <v>1045</v>
      </c>
      <c r="E72" s="390">
        <v>1039</v>
      </c>
      <c r="F72" s="425"/>
      <c r="G72" s="425"/>
    </row>
    <row r="73" spans="1:7" ht="21" customHeight="1">
      <c r="A73" s="350">
        <v>2010702</v>
      </c>
      <c r="B73" s="347" t="s">
        <v>236</v>
      </c>
      <c r="C73" s="220">
        <v>133</v>
      </c>
      <c r="D73" s="390">
        <v>133</v>
      </c>
      <c r="E73" s="390">
        <v>133</v>
      </c>
      <c r="F73" s="425"/>
      <c r="G73" s="425"/>
    </row>
    <row r="74" spans="1:7" ht="21" customHeight="1">
      <c r="A74" s="350">
        <v>2010703</v>
      </c>
      <c r="B74" s="347" t="s">
        <v>237</v>
      </c>
      <c r="C74" s="428"/>
      <c r="D74" s="390"/>
      <c r="E74" s="390"/>
      <c r="F74" s="425"/>
      <c r="G74" s="425"/>
    </row>
    <row r="75" spans="1:7" ht="21" customHeight="1">
      <c r="A75" s="350">
        <v>2010709</v>
      </c>
      <c r="B75" s="347" t="s">
        <v>276</v>
      </c>
      <c r="C75" s="428"/>
      <c r="D75" s="390"/>
      <c r="E75" s="390"/>
      <c r="F75" s="425"/>
      <c r="G75" s="425"/>
    </row>
    <row r="76" spans="1:7" ht="21" customHeight="1">
      <c r="A76" s="350">
        <v>2010710</v>
      </c>
      <c r="B76" s="347" t="s">
        <v>279</v>
      </c>
      <c r="C76" s="428"/>
      <c r="D76" s="390"/>
      <c r="E76" s="390"/>
      <c r="F76" s="425"/>
      <c r="G76" s="425"/>
    </row>
    <row r="77" spans="1:7" ht="21" customHeight="1">
      <c r="A77" s="350">
        <v>2010750</v>
      </c>
      <c r="B77" s="347" t="s">
        <v>244</v>
      </c>
      <c r="C77" s="428"/>
      <c r="D77" s="390"/>
      <c r="E77" s="390"/>
      <c r="F77" s="425"/>
      <c r="G77" s="425"/>
    </row>
    <row r="78" spans="1:7" ht="21" customHeight="1">
      <c r="A78" s="350">
        <v>2010799</v>
      </c>
      <c r="B78" s="347" t="s">
        <v>280</v>
      </c>
      <c r="C78" s="428"/>
      <c r="D78" s="390"/>
      <c r="E78" s="390"/>
      <c r="F78" s="425"/>
      <c r="G78" s="425"/>
    </row>
    <row r="79" spans="1:7" s="41" customFormat="1" ht="21" customHeight="1">
      <c r="A79" s="350">
        <v>20108</v>
      </c>
      <c r="B79" s="346" t="s">
        <v>281</v>
      </c>
      <c r="C79" s="217">
        <f>SUM(C80:C87)</f>
        <v>1087</v>
      </c>
      <c r="D79" s="217">
        <f t="shared" ref="D79:E79" si="8">SUM(D80:D87)</f>
        <v>1026</v>
      </c>
      <c r="E79" s="217">
        <f t="shared" si="8"/>
        <v>980</v>
      </c>
      <c r="F79" s="424">
        <f>IFERROR(E79/D79,0)*100</f>
        <v>95.5</v>
      </c>
      <c r="G79" s="424">
        <v>143.9</v>
      </c>
    </row>
    <row r="80" spans="1:7" ht="21" customHeight="1">
      <c r="A80" s="350">
        <v>2010801</v>
      </c>
      <c r="B80" s="347" t="s">
        <v>235</v>
      </c>
      <c r="C80" s="220">
        <v>421</v>
      </c>
      <c r="D80" s="390">
        <v>367</v>
      </c>
      <c r="E80" s="390">
        <v>346</v>
      </c>
      <c r="F80" s="425"/>
      <c r="G80" s="425"/>
    </row>
    <row r="81" spans="1:7" ht="21" customHeight="1">
      <c r="A81" s="350">
        <v>2010802</v>
      </c>
      <c r="B81" s="347" t="s">
        <v>236</v>
      </c>
      <c r="C81" s="220"/>
      <c r="D81" s="390"/>
      <c r="E81" s="390"/>
      <c r="F81" s="425"/>
      <c r="G81" s="425"/>
    </row>
    <row r="82" spans="1:7" ht="21" customHeight="1">
      <c r="A82" s="350">
        <v>2010803</v>
      </c>
      <c r="B82" s="347" t="s">
        <v>237</v>
      </c>
      <c r="C82" s="220"/>
      <c r="D82" s="390"/>
      <c r="E82" s="390"/>
      <c r="F82" s="425"/>
      <c r="G82" s="425"/>
    </row>
    <row r="83" spans="1:7" ht="21" customHeight="1">
      <c r="A83" s="350">
        <v>2010804</v>
      </c>
      <c r="B83" s="347" t="s">
        <v>282</v>
      </c>
      <c r="C83" s="220">
        <v>447</v>
      </c>
      <c r="D83" s="390">
        <v>447</v>
      </c>
      <c r="E83" s="390">
        <v>422</v>
      </c>
      <c r="F83" s="425"/>
      <c r="G83" s="425"/>
    </row>
    <row r="84" spans="1:7" ht="21" customHeight="1">
      <c r="A84" s="350">
        <v>2010805</v>
      </c>
      <c r="B84" s="347" t="s">
        <v>283</v>
      </c>
      <c r="C84" s="220"/>
      <c r="D84" s="390"/>
      <c r="E84" s="390"/>
      <c r="F84" s="425"/>
      <c r="G84" s="425"/>
    </row>
    <row r="85" spans="1:7" ht="21" customHeight="1">
      <c r="A85" s="350">
        <v>2010806</v>
      </c>
      <c r="B85" s="347" t="s">
        <v>276</v>
      </c>
      <c r="C85" s="220"/>
      <c r="D85" s="390"/>
      <c r="E85" s="390"/>
      <c r="F85" s="425"/>
      <c r="G85" s="425"/>
    </row>
    <row r="86" spans="1:7" ht="21" customHeight="1">
      <c r="A86" s="350">
        <v>2010850</v>
      </c>
      <c r="B86" s="347" t="s">
        <v>244</v>
      </c>
      <c r="C86" s="220">
        <v>219</v>
      </c>
      <c r="D86" s="390">
        <v>200</v>
      </c>
      <c r="E86" s="390">
        <v>200</v>
      </c>
      <c r="F86" s="425"/>
      <c r="G86" s="425"/>
    </row>
    <row r="87" spans="1:7" ht="21" customHeight="1">
      <c r="A87" s="350">
        <v>2010899</v>
      </c>
      <c r="B87" s="347" t="s">
        <v>284</v>
      </c>
      <c r="C87" s="220"/>
      <c r="D87" s="390">
        <v>12</v>
      </c>
      <c r="E87" s="390">
        <v>12</v>
      </c>
      <c r="F87" s="425"/>
      <c r="G87" s="425"/>
    </row>
    <row r="88" spans="1:7" s="41" customFormat="1" ht="21" customHeight="1">
      <c r="A88" s="350">
        <v>20109</v>
      </c>
      <c r="B88" s="346" t="s">
        <v>285</v>
      </c>
      <c r="C88" s="217"/>
      <c r="D88" s="217"/>
      <c r="E88" s="217"/>
      <c r="F88" s="217"/>
      <c r="G88" s="424"/>
    </row>
    <row r="89" spans="1:7" s="41" customFormat="1" ht="21" customHeight="1">
      <c r="A89" s="350">
        <v>2010901</v>
      </c>
      <c r="B89" s="347" t="s">
        <v>235</v>
      </c>
      <c r="C89" s="428"/>
      <c r="D89" s="390"/>
      <c r="E89" s="390"/>
      <c r="F89" s="429"/>
      <c r="G89" s="429"/>
    </row>
    <row r="90" spans="1:7" ht="21" customHeight="1">
      <c r="A90" s="350">
        <v>2010902</v>
      </c>
      <c r="B90" s="347" t="s">
        <v>236</v>
      </c>
      <c r="C90" s="428"/>
      <c r="D90" s="390"/>
      <c r="E90" s="390"/>
      <c r="F90" s="425"/>
      <c r="G90" s="425"/>
    </row>
    <row r="91" spans="1:7" ht="21" customHeight="1">
      <c r="A91" s="350">
        <v>2010903</v>
      </c>
      <c r="B91" s="347" t="s">
        <v>237</v>
      </c>
      <c r="C91" s="216"/>
      <c r="D91" s="390"/>
      <c r="E91" s="390"/>
      <c r="F91" s="425"/>
      <c r="G91" s="425"/>
    </row>
    <row r="92" spans="1:7" ht="21" customHeight="1">
      <c r="A92" s="350">
        <v>2010905</v>
      </c>
      <c r="B92" s="347" t="s">
        <v>286</v>
      </c>
      <c r="C92" s="216"/>
      <c r="D92" s="390"/>
      <c r="E92" s="390"/>
      <c r="F92" s="425"/>
      <c r="G92" s="425"/>
    </row>
    <row r="93" spans="1:7" ht="21" customHeight="1">
      <c r="A93" s="350">
        <v>2010907</v>
      </c>
      <c r="B93" s="347" t="s">
        <v>287</v>
      </c>
      <c r="C93" s="216"/>
      <c r="D93" s="390"/>
      <c r="E93" s="390"/>
      <c r="F93" s="425"/>
      <c r="G93" s="425"/>
    </row>
    <row r="94" spans="1:7" ht="21" customHeight="1">
      <c r="A94" s="350">
        <v>2010908</v>
      </c>
      <c r="B94" s="347" t="s">
        <v>276</v>
      </c>
      <c r="C94" s="216"/>
      <c r="D94" s="390"/>
      <c r="E94" s="390"/>
      <c r="F94" s="425"/>
      <c r="G94" s="425"/>
    </row>
    <row r="95" spans="1:7" ht="21" customHeight="1">
      <c r="A95" s="350">
        <v>2010909</v>
      </c>
      <c r="B95" s="347" t="s">
        <v>288</v>
      </c>
      <c r="C95" s="216"/>
      <c r="D95" s="390"/>
      <c r="E95" s="390"/>
      <c r="F95" s="425"/>
      <c r="G95" s="425"/>
    </row>
    <row r="96" spans="1:7" ht="21" customHeight="1">
      <c r="A96" s="350">
        <v>2010910</v>
      </c>
      <c r="B96" s="347" t="s">
        <v>289</v>
      </c>
      <c r="C96" s="216"/>
      <c r="D96" s="390"/>
      <c r="E96" s="390"/>
      <c r="F96" s="425"/>
      <c r="G96" s="425"/>
    </row>
    <row r="97" spans="1:7" ht="21" customHeight="1">
      <c r="A97" s="350">
        <v>2010911</v>
      </c>
      <c r="B97" s="347" t="s">
        <v>290</v>
      </c>
      <c r="C97" s="216"/>
      <c r="D97" s="390"/>
      <c r="E97" s="390"/>
      <c r="F97" s="425"/>
      <c r="G97" s="425"/>
    </row>
    <row r="98" spans="1:7" s="41" customFormat="1" ht="21" customHeight="1">
      <c r="A98" s="350">
        <v>2010912</v>
      </c>
      <c r="B98" s="347" t="s">
        <v>291</v>
      </c>
      <c r="C98" s="216"/>
      <c r="D98" s="390"/>
      <c r="E98" s="390"/>
      <c r="F98" s="429"/>
      <c r="G98" s="429"/>
    </row>
    <row r="99" spans="1:7" ht="21" customHeight="1">
      <c r="A99" s="350">
        <v>2010950</v>
      </c>
      <c r="B99" s="347" t="s">
        <v>244</v>
      </c>
      <c r="C99" s="216"/>
      <c r="D99" s="390"/>
      <c r="E99" s="390"/>
      <c r="F99" s="425"/>
      <c r="G99" s="425"/>
    </row>
    <row r="100" spans="1:7" ht="21" customHeight="1">
      <c r="A100" s="350">
        <v>2010999</v>
      </c>
      <c r="B100" s="347" t="s">
        <v>292</v>
      </c>
      <c r="C100" s="216"/>
      <c r="D100" s="390"/>
      <c r="E100" s="390"/>
      <c r="F100" s="425"/>
      <c r="G100" s="425"/>
    </row>
    <row r="101" spans="1:7" ht="21" customHeight="1">
      <c r="A101" s="350">
        <v>20111</v>
      </c>
      <c r="B101" s="346" t="s">
        <v>293</v>
      </c>
      <c r="C101" s="217">
        <f>SUM(C102:C109)</f>
        <v>1979</v>
      </c>
      <c r="D101" s="217">
        <f t="shared" ref="D101:E101" si="9">SUM(D102:D109)</f>
        <v>2102</v>
      </c>
      <c r="E101" s="217">
        <f t="shared" si="9"/>
        <v>2021</v>
      </c>
      <c r="F101" s="424">
        <f>IFERROR(E101/D101,0)*100</f>
        <v>96.1</v>
      </c>
      <c r="G101" s="424">
        <v>77.5</v>
      </c>
    </row>
    <row r="102" spans="1:7" ht="21" customHeight="1">
      <c r="A102" s="350">
        <v>2011101</v>
      </c>
      <c r="B102" s="347" t="s">
        <v>235</v>
      </c>
      <c r="C102" s="220">
        <v>1048</v>
      </c>
      <c r="D102" s="390">
        <v>1007</v>
      </c>
      <c r="E102" s="390">
        <v>1007</v>
      </c>
      <c r="F102" s="425"/>
      <c r="G102" s="425"/>
    </row>
    <row r="103" spans="1:7" ht="21" customHeight="1">
      <c r="A103" s="350">
        <v>2011102</v>
      </c>
      <c r="B103" s="347" t="s">
        <v>236</v>
      </c>
      <c r="C103" s="220">
        <v>113</v>
      </c>
      <c r="D103" s="390">
        <v>199</v>
      </c>
      <c r="E103" s="390">
        <v>141</v>
      </c>
      <c r="F103" s="425"/>
      <c r="G103" s="425"/>
    </row>
    <row r="104" spans="1:7" ht="21" customHeight="1">
      <c r="A104" s="350">
        <v>2011103</v>
      </c>
      <c r="B104" s="347" t="s">
        <v>237</v>
      </c>
      <c r="C104" s="220">
        <v>141</v>
      </c>
      <c r="D104" s="390">
        <v>142</v>
      </c>
      <c r="E104" s="390">
        <v>142</v>
      </c>
      <c r="F104" s="425"/>
      <c r="G104" s="425"/>
    </row>
    <row r="105" spans="1:7" ht="21" customHeight="1">
      <c r="A105" s="350">
        <v>2011104</v>
      </c>
      <c r="B105" s="347" t="s">
        <v>294</v>
      </c>
      <c r="C105" s="220">
        <v>200</v>
      </c>
      <c r="D105" s="390">
        <v>200</v>
      </c>
      <c r="E105" s="390">
        <v>200</v>
      </c>
      <c r="F105" s="425"/>
      <c r="G105" s="425"/>
    </row>
    <row r="106" spans="1:7" ht="21" customHeight="1">
      <c r="A106" s="350">
        <v>2011105</v>
      </c>
      <c r="B106" s="347" t="s">
        <v>295</v>
      </c>
      <c r="C106" s="220">
        <v>252</v>
      </c>
      <c r="D106" s="390">
        <v>304</v>
      </c>
      <c r="E106" s="390">
        <v>304</v>
      </c>
      <c r="F106" s="425"/>
      <c r="G106" s="425"/>
    </row>
    <row r="107" spans="1:7" ht="21" customHeight="1">
      <c r="A107" s="350">
        <v>2011106</v>
      </c>
      <c r="B107" s="347" t="s">
        <v>296</v>
      </c>
      <c r="C107" s="220">
        <v>120</v>
      </c>
      <c r="D107" s="390">
        <v>120</v>
      </c>
      <c r="E107" s="390">
        <v>120</v>
      </c>
      <c r="F107" s="425"/>
      <c r="G107" s="425"/>
    </row>
    <row r="108" spans="1:7" ht="21" customHeight="1">
      <c r="A108" s="350">
        <v>2011150</v>
      </c>
      <c r="B108" s="347" t="s">
        <v>244</v>
      </c>
      <c r="C108" s="220">
        <v>64</v>
      </c>
      <c r="D108" s="390">
        <v>64</v>
      </c>
      <c r="E108" s="390">
        <v>59</v>
      </c>
      <c r="F108" s="425"/>
      <c r="G108" s="425"/>
    </row>
    <row r="109" spans="1:7" s="328" customFormat="1" ht="21" customHeight="1">
      <c r="A109" s="350">
        <v>2011199</v>
      </c>
      <c r="B109" s="347" t="s">
        <v>297</v>
      </c>
      <c r="C109" s="220">
        <v>41</v>
      </c>
      <c r="D109" s="390">
        <v>66</v>
      </c>
      <c r="E109" s="390">
        <v>48</v>
      </c>
      <c r="F109" s="430"/>
      <c r="G109" s="430"/>
    </row>
    <row r="110" spans="1:7" ht="21" customHeight="1">
      <c r="A110" s="350">
        <v>20113</v>
      </c>
      <c r="B110" s="346" t="s">
        <v>298</v>
      </c>
      <c r="C110" s="217">
        <f>SUM(C111:C120)</f>
        <v>2599</v>
      </c>
      <c r="D110" s="217">
        <f t="shared" ref="D110:E110" si="10">SUM(D111:D120)</f>
        <v>2788</v>
      </c>
      <c r="E110" s="217">
        <f t="shared" si="10"/>
        <v>2311</v>
      </c>
      <c r="F110" s="424">
        <f>IFERROR(E110/D110,0)*100</f>
        <v>82.9</v>
      </c>
      <c r="G110" s="424">
        <v>108.4</v>
      </c>
    </row>
    <row r="111" spans="1:7" ht="21" customHeight="1">
      <c r="A111" s="350">
        <v>2011301</v>
      </c>
      <c r="B111" s="347" t="s">
        <v>235</v>
      </c>
      <c r="C111" s="220">
        <v>574</v>
      </c>
      <c r="D111" s="390">
        <v>646</v>
      </c>
      <c r="E111" s="390">
        <v>631</v>
      </c>
      <c r="F111" s="425"/>
      <c r="G111" s="425"/>
    </row>
    <row r="112" spans="1:7" ht="21" customHeight="1">
      <c r="A112" s="350">
        <v>2011302</v>
      </c>
      <c r="B112" s="347" t="s">
        <v>236</v>
      </c>
      <c r="C112" s="220">
        <v>12</v>
      </c>
      <c r="D112" s="390">
        <v>11</v>
      </c>
      <c r="E112" s="390">
        <v>11</v>
      </c>
      <c r="F112" s="425"/>
      <c r="G112" s="425"/>
    </row>
    <row r="113" spans="1:7" ht="21" customHeight="1">
      <c r="A113" s="350">
        <v>2011303</v>
      </c>
      <c r="B113" s="347" t="s">
        <v>237</v>
      </c>
      <c r="C113" s="220">
        <v>74</v>
      </c>
      <c r="D113" s="390">
        <v>74</v>
      </c>
      <c r="E113" s="390">
        <v>23</v>
      </c>
      <c r="F113" s="425"/>
      <c r="G113" s="425"/>
    </row>
    <row r="114" spans="1:7" ht="21" customHeight="1">
      <c r="A114" s="350">
        <v>2011304</v>
      </c>
      <c r="B114" s="347" t="s">
        <v>299</v>
      </c>
      <c r="C114" s="220"/>
      <c r="D114" s="390"/>
      <c r="E114" s="390"/>
      <c r="F114" s="425"/>
      <c r="G114" s="425"/>
    </row>
    <row r="115" spans="1:7" ht="21" customHeight="1">
      <c r="A115" s="350">
        <v>2011305</v>
      </c>
      <c r="B115" s="347" t="s">
        <v>300</v>
      </c>
      <c r="C115" s="220"/>
      <c r="D115" s="390"/>
      <c r="E115" s="390"/>
      <c r="F115" s="425"/>
      <c r="G115" s="425"/>
    </row>
    <row r="116" spans="1:7" ht="21" customHeight="1">
      <c r="A116" s="350">
        <v>2011306</v>
      </c>
      <c r="B116" s="347" t="s">
        <v>301</v>
      </c>
      <c r="C116" s="220"/>
      <c r="D116" s="390"/>
      <c r="E116" s="390"/>
      <c r="F116" s="425"/>
      <c r="G116" s="425"/>
    </row>
    <row r="117" spans="1:7" ht="21" customHeight="1">
      <c r="A117" s="350">
        <v>2011307</v>
      </c>
      <c r="B117" s="347" t="s">
        <v>302</v>
      </c>
      <c r="C117" s="220"/>
      <c r="D117" s="390"/>
      <c r="E117" s="390"/>
      <c r="F117" s="425"/>
      <c r="G117" s="425"/>
    </row>
    <row r="118" spans="1:7" ht="21" customHeight="1">
      <c r="A118" s="350">
        <v>2011308</v>
      </c>
      <c r="B118" s="347" t="s">
        <v>303</v>
      </c>
      <c r="C118" s="220">
        <v>870</v>
      </c>
      <c r="D118" s="390">
        <v>770</v>
      </c>
      <c r="E118" s="390">
        <v>447</v>
      </c>
      <c r="F118" s="425"/>
      <c r="G118" s="425"/>
    </row>
    <row r="119" spans="1:7" ht="21" customHeight="1">
      <c r="A119" s="350">
        <v>2011350</v>
      </c>
      <c r="B119" s="347" t="s">
        <v>244</v>
      </c>
      <c r="C119" s="220">
        <v>927</v>
      </c>
      <c r="D119" s="390">
        <v>977</v>
      </c>
      <c r="E119" s="390">
        <v>975</v>
      </c>
      <c r="F119" s="425"/>
      <c r="G119" s="425"/>
    </row>
    <row r="120" spans="1:7" ht="21" customHeight="1">
      <c r="A120" s="350">
        <v>2011399</v>
      </c>
      <c r="B120" s="347" t="s">
        <v>304</v>
      </c>
      <c r="C120" s="220">
        <v>142</v>
      </c>
      <c r="D120" s="390">
        <v>310</v>
      </c>
      <c r="E120" s="390">
        <v>224</v>
      </c>
      <c r="F120" s="425"/>
      <c r="G120" s="425"/>
    </row>
    <row r="121" spans="1:7" s="41" customFormat="1" ht="21" customHeight="1">
      <c r="A121" s="350">
        <v>20114</v>
      </c>
      <c r="B121" s="346" t="s">
        <v>305</v>
      </c>
      <c r="C121" s="217"/>
      <c r="D121" s="217"/>
      <c r="E121" s="217"/>
      <c r="F121" s="424">
        <f>IFERROR(E121/D121,0)*100</f>
        <v>0</v>
      </c>
      <c r="G121" s="424"/>
    </row>
    <row r="122" spans="1:7" ht="21" customHeight="1">
      <c r="A122" s="350">
        <v>2011401</v>
      </c>
      <c r="B122" s="347" t="s">
        <v>235</v>
      </c>
      <c r="C122" s="428"/>
      <c r="D122" s="390"/>
      <c r="E122" s="390"/>
      <c r="F122" s="425"/>
      <c r="G122" s="425"/>
    </row>
    <row r="123" spans="1:7" ht="21" customHeight="1">
      <c r="A123" s="350">
        <v>2011402</v>
      </c>
      <c r="B123" s="347" t="s">
        <v>236</v>
      </c>
      <c r="C123" s="428"/>
      <c r="D123" s="390"/>
      <c r="E123" s="390"/>
      <c r="F123" s="425"/>
      <c r="G123" s="425"/>
    </row>
    <row r="124" spans="1:7" ht="21" customHeight="1">
      <c r="A124" s="350">
        <v>2011403</v>
      </c>
      <c r="B124" s="347" t="s">
        <v>237</v>
      </c>
      <c r="C124" s="428"/>
      <c r="D124" s="390"/>
      <c r="E124" s="390"/>
      <c r="F124" s="425"/>
      <c r="G124" s="425"/>
    </row>
    <row r="125" spans="1:7" ht="21" customHeight="1">
      <c r="A125" s="350">
        <v>2011404</v>
      </c>
      <c r="B125" s="347" t="s">
        <v>306</v>
      </c>
      <c r="C125" s="428"/>
      <c r="D125" s="390"/>
      <c r="E125" s="390"/>
      <c r="F125" s="425"/>
      <c r="G125" s="425"/>
    </row>
    <row r="126" spans="1:7" ht="21" customHeight="1">
      <c r="A126" s="350">
        <v>2011405</v>
      </c>
      <c r="B126" s="347" t="s">
        <v>307</v>
      </c>
      <c r="C126" s="428"/>
      <c r="D126" s="390"/>
      <c r="E126" s="390"/>
      <c r="F126" s="425"/>
      <c r="G126" s="425"/>
    </row>
    <row r="127" spans="1:7" ht="21" customHeight="1">
      <c r="A127" s="350">
        <v>2011408</v>
      </c>
      <c r="B127" s="347" t="s">
        <v>308</v>
      </c>
      <c r="C127" s="220"/>
      <c r="D127" s="390"/>
      <c r="E127" s="390"/>
      <c r="F127" s="425"/>
      <c r="G127" s="425"/>
    </row>
    <row r="128" spans="1:7" s="328" customFormat="1" ht="21" customHeight="1">
      <c r="A128" s="350">
        <v>2011409</v>
      </c>
      <c r="B128" s="347" t="s">
        <v>309</v>
      </c>
      <c r="C128" s="428"/>
      <c r="D128" s="390"/>
      <c r="E128" s="390"/>
      <c r="F128" s="430"/>
      <c r="G128" s="430"/>
    </row>
    <row r="129" spans="1:7" ht="21" customHeight="1">
      <c r="A129" s="350">
        <v>2011410</v>
      </c>
      <c r="B129" s="347" t="s">
        <v>310</v>
      </c>
      <c r="C129" s="428"/>
      <c r="D129" s="390"/>
      <c r="E129" s="390"/>
      <c r="F129" s="425"/>
      <c r="G129" s="425"/>
    </row>
    <row r="130" spans="1:7" ht="21" customHeight="1">
      <c r="A130" s="350">
        <v>2011411</v>
      </c>
      <c r="B130" s="347" t="s">
        <v>311</v>
      </c>
      <c r="C130" s="428"/>
      <c r="D130" s="390"/>
      <c r="E130" s="390"/>
      <c r="F130" s="425"/>
      <c r="G130" s="425"/>
    </row>
    <row r="131" spans="1:7" ht="21" customHeight="1">
      <c r="A131" s="350">
        <v>2011450</v>
      </c>
      <c r="B131" s="347" t="s">
        <v>244</v>
      </c>
      <c r="C131" s="428"/>
      <c r="D131" s="390"/>
      <c r="E131" s="390"/>
      <c r="F131" s="425"/>
      <c r="G131" s="425"/>
    </row>
    <row r="132" spans="1:7" ht="21" customHeight="1">
      <c r="A132" s="350">
        <v>2011499</v>
      </c>
      <c r="B132" s="347" t="s">
        <v>312</v>
      </c>
      <c r="C132" s="428"/>
      <c r="D132" s="390"/>
      <c r="E132" s="390"/>
      <c r="F132" s="425"/>
      <c r="G132" s="425"/>
    </row>
    <row r="133" spans="1:7" ht="21" customHeight="1">
      <c r="A133" s="350">
        <v>20123</v>
      </c>
      <c r="B133" s="346" t="s">
        <v>313</v>
      </c>
      <c r="C133" s="217">
        <f>SUM(C134:C139)</f>
        <v>80</v>
      </c>
      <c r="D133" s="217">
        <f t="shared" ref="D133:E133" si="11">SUM(D134:D139)</f>
        <v>83</v>
      </c>
      <c r="E133" s="217">
        <f t="shared" si="11"/>
        <v>50</v>
      </c>
      <c r="F133" s="424">
        <f>IFERROR(E133/D133,0)*100</f>
        <v>60.2</v>
      </c>
      <c r="G133" s="424"/>
    </row>
    <row r="134" spans="1:7" ht="21" customHeight="1">
      <c r="A134" s="350">
        <v>2012301</v>
      </c>
      <c r="B134" s="347" t="s">
        <v>235</v>
      </c>
      <c r="C134" s="220"/>
      <c r="D134" s="390"/>
      <c r="E134" s="390"/>
      <c r="F134" s="425"/>
      <c r="G134" s="425"/>
    </row>
    <row r="135" spans="1:7" ht="21" customHeight="1">
      <c r="A135" s="350">
        <v>2012302</v>
      </c>
      <c r="B135" s="347" t="s">
        <v>236</v>
      </c>
      <c r="C135" s="220"/>
      <c r="D135" s="390"/>
      <c r="E135" s="390"/>
      <c r="F135" s="425"/>
      <c r="G135" s="425"/>
    </row>
    <row r="136" spans="1:7" s="41" customFormat="1" ht="21" customHeight="1">
      <c r="A136" s="350">
        <v>2012303</v>
      </c>
      <c r="B136" s="347" t="s">
        <v>237</v>
      </c>
      <c r="C136" s="220"/>
      <c r="D136" s="390"/>
      <c r="E136" s="390"/>
      <c r="F136" s="429"/>
      <c r="G136" s="429"/>
    </row>
    <row r="137" spans="1:7" ht="21" customHeight="1">
      <c r="A137" s="350">
        <v>2012304</v>
      </c>
      <c r="B137" s="347" t="s">
        <v>314</v>
      </c>
      <c r="C137" s="220"/>
      <c r="D137" s="390"/>
      <c r="E137" s="390"/>
      <c r="F137" s="425"/>
      <c r="G137" s="425"/>
    </row>
    <row r="138" spans="1:7" ht="21" customHeight="1">
      <c r="A138" s="350">
        <v>2012350</v>
      </c>
      <c r="B138" s="347" t="s">
        <v>244</v>
      </c>
      <c r="C138" s="220"/>
      <c r="D138" s="390"/>
      <c r="E138" s="390"/>
      <c r="F138" s="425"/>
      <c r="G138" s="425"/>
    </row>
    <row r="139" spans="1:7" ht="21" customHeight="1">
      <c r="A139" s="350">
        <v>2012399</v>
      </c>
      <c r="B139" s="347" t="s">
        <v>315</v>
      </c>
      <c r="C139" s="220">
        <v>80</v>
      </c>
      <c r="D139" s="390">
        <v>83</v>
      </c>
      <c r="E139" s="390">
        <v>50</v>
      </c>
      <c r="F139" s="425"/>
      <c r="G139" s="425"/>
    </row>
    <row r="140" spans="1:7" ht="21" customHeight="1">
      <c r="A140" s="350">
        <v>20125</v>
      </c>
      <c r="B140" s="346" t="s">
        <v>316</v>
      </c>
      <c r="C140" s="217">
        <f>SUM(C141:C147)</f>
        <v>102</v>
      </c>
      <c r="D140" s="217">
        <f t="shared" ref="D140:E140" si="12">SUM(D141:D147)</f>
        <v>89</v>
      </c>
      <c r="E140" s="217">
        <f t="shared" si="12"/>
        <v>86</v>
      </c>
      <c r="F140" s="424">
        <f>IFERROR(E140/D140,0)*100</f>
        <v>96.6</v>
      </c>
      <c r="G140" s="424">
        <v>114.7</v>
      </c>
    </row>
    <row r="141" spans="1:7" ht="21" customHeight="1">
      <c r="A141" s="350">
        <v>2012501</v>
      </c>
      <c r="B141" s="347" t="s">
        <v>235</v>
      </c>
      <c r="C141" s="220">
        <v>96</v>
      </c>
      <c r="D141" s="390">
        <v>83</v>
      </c>
      <c r="E141" s="390">
        <v>80</v>
      </c>
      <c r="F141" s="425"/>
      <c r="G141" s="425"/>
    </row>
    <row r="142" spans="1:7" s="41" customFormat="1" ht="21" customHeight="1">
      <c r="A142" s="350">
        <v>2012502</v>
      </c>
      <c r="B142" s="347" t="s">
        <v>236</v>
      </c>
      <c r="C142" s="220"/>
      <c r="D142" s="390"/>
      <c r="E142" s="390"/>
      <c r="F142" s="429"/>
      <c r="G142" s="429"/>
    </row>
    <row r="143" spans="1:7" ht="21" customHeight="1">
      <c r="A143" s="350">
        <v>2012503</v>
      </c>
      <c r="B143" s="347" t="s">
        <v>237</v>
      </c>
      <c r="C143" s="220"/>
      <c r="D143" s="390"/>
      <c r="E143" s="390"/>
      <c r="F143" s="425"/>
      <c r="G143" s="425"/>
    </row>
    <row r="144" spans="1:7" ht="21" customHeight="1">
      <c r="A144" s="350">
        <v>2012504</v>
      </c>
      <c r="B144" s="347" t="s">
        <v>317</v>
      </c>
      <c r="C144" s="220"/>
      <c r="D144" s="390"/>
      <c r="E144" s="390"/>
      <c r="F144" s="425"/>
      <c r="G144" s="425"/>
    </row>
    <row r="145" spans="1:7" ht="21" customHeight="1">
      <c r="A145" s="350">
        <v>2012505</v>
      </c>
      <c r="B145" s="347" t="s">
        <v>318</v>
      </c>
      <c r="C145" s="220"/>
      <c r="D145" s="390"/>
      <c r="E145" s="390"/>
      <c r="F145" s="425"/>
      <c r="G145" s="425"/>
    </row>
    <row r="146" spans="1:7" ht="21" customHeight="1">
      <c r="A146" s="350">
        <v>2012550</v>
      </c>
      <c r="B146" s="347" t="s">
        <v>244</v>
      </c>
      <c r="C146" s="220"/>
      <c r="D146" s="390"/>
      <c r="E146" s="390"/>
      <c r="F146" s="425"/>
      <c r="G146" s="425"/>
    </row>
    <row r="147" spans="1:7" ht="21" customHeight="1">
      <c r="A147" s="350">
        <v>2012599</v>
      </c>
      <c r="B147" s="347" t="s">
        <v>319</v>
      </c>
      <c r="C147" s="220">
        <v>6</v>
      </c>
      <c r="D147" s="390">
        <v>6</v>
      </c>
      <c r="E147" s="390">
        <v>6</v>
      </c>
      <c r="F147" s="425"/>
      <c r="G147" s="425"/>
    </row>
    <row r="148" spans="1:7" ht="21" customHeight="1">
      <c r="A148" s="350">
        <v>20126</v>
      </c>
      <c r="B148" s="346" t="s">
        <v>320</v>
      </c>
      <c r="C148" s="217">
        <f>SUM(C149:C153)</f>
        <v>170</v>
      </c>
      <c r="D148" s="217">
        <f t="shared" ref="D148:E148" si="13">SUM(D149:D153)</f>
        <v>340</v>
      </c>
      <c r="E148" s="217">
        <f t="shared" si="13"/>
        <v>291</v>
      </c>
      <c r="F148" s="424">
        <f>IFERROR(E148/D148,0)*100</f>
        <v>85.6</v>
      </c>
      <c r="G148" s="424">
        <v>154.80000000000001</v>
      </c>
    </row>
    <row r="149" spans="1:7" s="41" customFormat="1" ht="21" customHeight="1">
      <c r="A149" s="350">
        <v>2012601</v>
      </c>
      <c r="B149" s="347" t="s">
        <v>235</v>
      </c>
      <c r="C149" s="220">
        <v>151</v>
      </c>
      <c r="D149" s="390">
        <v>160</v>
      </c>
      <c r="E149" s="390">
        <v>156</v>
      </c>
      <c r="F149" s="429"/>
      <c r="G149" s="429"/>
    </row>
    <row r="150" spans="1:7" ht="21" customHeight="1">
      <c r="A150" s="350">
        <v>2012602</v>
      </c>
      <c r="B150" s="347" t="s">
        <v>236</v>
      </c>
      <c r="C150" s="220"/>
      <c r="D150" s="390"/>
      <c r="E150" s="390"/>
      <c r="F150" s="425"/>
      <c r="G150" s="425"/>
    </row>
    <row r="151" spans="1:7" ht="21" customHeight="1">
      <c r="A151" s="350">
        <v>2012603</v>
      </c>
      <c r="B151" s="347" t="s">
        <v>237</v>
      </c>
      <c r="C151" s="220"/>
      <c r="D151" s="390"/>
      <c r="E151" s="390"/>
      <c r="F151" s="425"/>
      <c r="G151" s="425"/>
    </row>
    <row r="152" spans="1:7" ht="21" customHeight="1">
      <c r="A152" s="350">
        <v>2012604</v>
      </c>
      <c r="B152" s="347" t="s">
        <v>321</v>
      </c>
      <c r="C152" s="428">
        <v>19</v>
      </c>
      <c r="D152" s="390">
        <v>26</v>
      </c>
      <c r="E152" s="390">
        <v>15</v>
      </c>
      <c r="F152" s="425"/>
      <c r="G152" s="425"/>
    </row>
    <row r="153" spans="1:7" ht="21" customHeight="1">
      <c r="A153" s="350">
        <v>2012699</v>
      </c>
      <c r="B153" s="347" t="s">
        <v>322</v>
      </c>
      <c r="C153" s="220"/>
      <c r="D153" s="390">
        <v>154</v>
      </c>
      <c r="E153" s="390">
        <v>120</v>
      </c>
      <c r="F153" s="425"/>
      <c r="G153" s="425"/>
    </row>
    <row r="154" spans="1:7" ht="21" customHeight="1">
      <c r="A154" s="350">
        <v>20128</v>
      </c>
      <c r="B154" s="346" t="s">
        <v>323</v>
      </c>
      <c r="C154" s="217">
        <f>SUM(C155:C160)</f>
        <v>53</v>
      </c>
      <c r="D154" s="217">
        <f t="shared" ref="D154:E154" si="14">SUM(D155:D160)</f>
        <v>63</v>
      </c>
      <c r="E154" s="217">
        <f t="shared" si="14"/>
        <v>63</v>
      </c>
      <c r="F154" s="424">
        <f>IFERROR(E154/D154,0)*100</f>
        <v>100</v>
      </c>
      <c r="G154" s="424">
        <v>100</v>
      </c>
    </row>
    <row r="155" spans="1:7" ht="21" customHeight="1">
      <c r="A155" s="350">
        <v>2012801</v>
      </c>
      <c r="B155" s="347" t="s">
        <v>235</v>
      </c>
      <c r="C155" s="220">
        <v>44</v>
      </c>
      <c r="D155" s="390">
        <v>52</v>
      </c>
      <c r="E155" s="390">
        <v>52</v>
      </c>
      <c r="F155" s="425"/>
      <c r="G155" s="425"/>
    </row>
    <row r="156" spans="1:7" s="41" customFormat="1" ht="21" customHeight="1">
      <c r="A156" s="350">
        <v>2012802</v>
      </c>
      <c r="B156" s="347" t="s">
        <v>236</v>
      </c>
      <c r="C156" s="220"/>
      <c r="D156" s="390">
        <v>2</v>
      </c>
      <c r="E156" s="390">
        <v>2</v>
      </c>
      <c r="F156" s="429"/>
      <c r="G156" s="429"/>
    </row>
    <row r="157" spans="1:7" ht="21" customHeight="1">
      <c r="A157" s="350">
        <v>2012803</v>
      </c>
      <c r="B157" s="347" t="s">
        <v>237</v>
      </c>
      <c r="C157" s="220"/>
      <c r="D157" s="390"/>
      <c r="E157" s="390"/>
      <c r="F157" s="425"/>
      <c r="G157" s="425"/>
    </row>
    <row r="158" spans="1:7" ht="21" customHeight="1">
      <c r="A158" s="350">
        <v>2012804</v>
      </c>
      <c r="B158" s="347" t="s">
        <v>249</v>
      </c>
      <c r="C158" s="220"/>
      <c r="D158" s="390"/>
      <c r="E158" s="390"/>
      <c r="F158" s="425"/>
      <c r="G158" s="425"/>
    </row>
    <row r="159" spans="1:7" ht="21" customHeight="1">
      <c r="A159" s="350">
        <v>2012850</v>
      </c>
      <c r="B159" s="347" t="s">
        <v>244</v>
      </c>
      <c r="C159" s="220"/>
      <c r="D159" s="390"/>
      <c r="E159" s="390"/>
      <c r="F159" s="425"/>
      <c r="G159" s="425"/>
    </row>
    <row r="160" spans="1:7" ht="21" customHeight="1">
      <c r="A160" s="350">
        <v>2012899</v>
      </c>
      <c r="B160" s="347" t="s">
        <v>324</v>
      </c>
      <c r="C160" s="220">
        <v>9</v>
      </c>
      <c r="D160" s="390">
        <v>9</v>
      </c>
      <c r="E160" s="390">
        <v>9</v>
      </c>
      <c r="F160" s="425"/>
      <c r="G160" s="425"/>
    </row>
    <row r="161" spans="1:7" ht="21" customHeight="1">
      <c r="A161" s="350">
        <v>20129</v>
      </c>
      <c r="B161" s="346" t="s">
        <v>325</v>
      </c>
      <c r="C161" s="217">
        <f>SUM(C162:C167)</f>
        <v>572</v>
      </c>
      <c r="D161" s="217">
        <f t="shared" ref="D161:E161" si="15">SUM(D162:D167)</f>
        <v>692</v>
      </c>
      <c r="E161" s="217">
        <f t="shared" si="15"/>
        <v>662</v>
      </c>
      <c r="F161" s="424">
        <f>IFERROR(E161/D161,0)*100</f>
        <v>95.7</v>
      </c>
      <c r="G161" s="424">
        <v>111.8</v>
      </c>
    </row>
    <row r="162" spans="1:7" ht="21" customHeight="1">
      <c r="A162" s="350">
        <v>2012901</v>
      </c>
      <c r="B162" s="347" t="s">
        <v>235</v>
      </c>
      <c r="C162" s="220">
        <v>266</v>
      </c>
      <c r="D162" s="390">
        <v>267</v>
      </c>
      <c r="E162" s="390">
        <v>259</v>
      </c>
      <c r="F162" s="425"/>
      <c r="G162" s="425"/>
    </row>
    <row r="163" spans="1:7" s="41" customFormat="1" ht="21" customHeight="1">
      <c r="A163" s="350">
        <v>2012902</v>
      </c>
      <c r="B163" s="347" t="s">
        <v>236</v>
      </c>
      <c r="C163" s="220"/>
      <c r="D163" s="390">
        <v>9</v>
      </c>
      <c r="E163" s="390">
        <v>9</v>
      </c>
      <c r="F163" s="429"/>
      <c r="G163" s="429"/>
    </row>
    <row r="164" spans="1:7" ht="21" customHeight="1">
      <c r="A164" s="350">
        <v>2012903</v>
      </c>
      <c r="B164" s="347" t="s">
        <v>237</v>
      </c>
      <c r="C164" s="428"/>
      <c r="D164" s="390"/>
      <c r="E164" s="390"/>
      <c r="F164" s="425"/>
      <c r="G164" s="425"/>
    </row>
    <row r="165" spans="1:7" ht="21" customHeight="1">
      <c r="A165" s="350">
        <v>2012906</v>
      </c>
      <c r="B165" s="347" t="s">
        <v>326</v>
      </c>
      <c r="C165" s="428"/>
      <c r="D165" s="390"/>
      <c r="E165" s="390"/>
      <c r="F165" s="425"/>
      <c r="G165" s="425"/>
    </row>
    <row r="166" spans="1:7" ht="21" customHeight="1">
      <c r="A166" s="350">
        <v>2012950</v>
      </c>
      <c r="B166" s="347" t="s">
        <v>244</v>
      </c>
      <c r="C166" s="220">
        <v>45</v>
      </c>
      <c r="D166" s="390">
        <v>46</v>
      </c>
      <c r="E166" s="390">
        <v>44</v>
      </c>
      <c r="F166" s="425"/>
      <c r="G166" s="425"/>
    </row>
    <row r="167" spans="1:7" ht="21" customHeight="1">
      <c r="A167" s="350">
        <v>2012999</v>
      </c>
      <c r="B167" s="347" t="s">
        <v>327</v>
      </c>
      <c r="C167" s="220">
        <v>261</v>
      </c>
      <c r="D167" s="390">
        <v>370</v>
      </c>
      <c r="E167" s="390">
        <v>350</v>
      </c>
      <c r="F167" s="425"/>
      <c r="G167" s="425"/>
    </row>
    <row r="168" spans="1:7" ht="21" customHeight="1">
      <c r="A168" s="350">
        <v>20131</v>
      </c>
      <c r="B168" s="346" t="s">
        <v>328</v>
      </c>
      <c r="C168" s="217">
        <f>SUM(C169:C174)</f>
        <v>2388</v>
      </c>
      <c r="D168" s="217">
        <f t="shared" ref="D168:E168" si="16">SUM(D169:D174)</f>
        <v>2714</v>
      </c>
      <c r="E168" s="217">
        <f t="shared" si="16"/>
        <v>2511</v>
      </c>
      <c r="F168" s="424">
        <f>IFERROR(E168/D168,0)*100</f>
        <v>92.5</v>
      </c>
      <c r="G168" s="424">
        <v>95.8</v>
      </c>
    </row>
    <row r="169" spans="1:7" ht="21" customHeight="1">
      <c r="A169" s="350">
        <v>2013101</v>
      </c>
      <c r="B169" s="347" t="s">
        <v>235</v>
      </c>
      <c r="C169" s="220">
        <v>1301</v>
      </c>
      <c r="D169" s="390">
        <v>1320</v>
      </c>
      <c r="E169" s="390">
        <v>1306</v>
      </c>
      <c r="F169" s="425"/>
      <c r="G169" s="425"/>
    </row>
    <row r="170" spans="1:7" s="41" customFormat="1" ht="21" customHeight="1">
      <c r="A170" s="350">
        <v>2013102</v>
      </c>
      <c r="B170" s="347" t="s">
        <v>236</v>
      </c>
      <c r="C170" s="220">
        <v>559</v>
      </c>
      <c r="D170" s="390">
        <v>698</v>
      </c>
      <c r="E170" s="390">
        <v>573</v>
      </c>
      <c r="F170" s="429"/>
      <c r="G170" s="429"/>
    </row>
    <row r="171" spans="1:7" ht="21" customHeight="1">
      <c r="A171" s="350">
        <v>2013103</v>
      </c>
      <c r="B171" s="347" t="s">
        <v>237</v>
      </c>
      <c r="C171" s="220"/>
      <c r="D171" s="390"/>
      <c r="E171" s="390"/>
      <c r="F171" s="425"/>
      <c r="G171" s="425"/>
    </row>
    <row r="172" spans="1:7" ht="21" customHeight="1">
      <c r="A172" s="350">
        <v>2013105</v>
      </c>
      <c r="B172" s="347" t="s">
        <v>329</v>
      </c>
      <c r="C172" s="220"/>
      <c r="D172" s="390">
        <v>173</v>
      </c>
      <c r="E172" s="390">
        <v>120</v>
      </c>
      <c r="F172" s="425"/>
      <c r="G172" s="425"/>
    </row>
    <row r="173" spans="1:7" ht="21" customHeight="1">
      <c r="A173" s="350">
        <v>2013150</v>
      </c>
      <c r="B173" s="347" t="s">
        <v>244</v>
      </c>
      <c r="C173" s="220">
        <v>389</v>
      </c>
      <c r="D173" s="390">
        <v>383</v>
      </c>
      <c r="E173" s="390">
        <v>374</v>
      </c>
      <c r="F173" s="425"/>
      <c r="G173" s="425"/>
    </row>
    <row r="174" spans="1:7" ht="21" customHeight="1">
      <c r="A174" s="350">
        <v>2013199</v>
      </c>
      <c r="B174" s="347" t="s">
        <v>330</v>
      </c>
      <c r="C174" s="220">
        <v>139</v>
      </c>
      <c r="D174" s="390">
        <v>140</v>
      </c>
      <c r="E174" s="390">
        <v>138</v>
      </c>
      <c r="F174" s="425"/>
      <c r="G174" s="425"/>
    </row>
    <row r="175" spans="1:7" ht="21" customHeight="1">
      <c r="A175" s="350">
        <v>20132</v>
      </c>
      <c r="B175" s="346" t="s">
        <v>331</v>
      </c>
      <c r="C175" s="217">
        <f>SUM(C176:C181)</f>
        <v>1397</v>
      </c>
      <c r="D175" s="217">
        <f t="shared" ref="D175:E175" si="17">SUM(D176:D181)</f>
        <v>1352</v>
      </c>
      <c r="E175" s="217">
        <f t="shared" si="17"/>
        <v>1031</v>
      </c>
      <c r="F175" s="424">
        <f>IFERROR(E175/D175,0)*100</f>
        <v>76.3</v>
      </c>
      <c r="G175" s="424">
        <v>88.1</v>
      </c>
    </row>
    <row r="176" spans="1:7" ht="21" customHeight="1">
      <c r="A176" s="350">
        <v>2013201</v>
      </c>
      <c r="B176" s="347" t="s">
        <v>235</v>
      </c>
      <c r="C176" s="220">
        <v>429</v>
      </c>
      <c r="D176" s="390">
        <v>414</v>
      </c>
      <c r="E176" s="390">
        <v>408</v>
      </c>
      <c r="F176" s="425"/>
      <c r="G176" s="425"/>
    </row>
    <row r="177" spans="1:7" s="41" customFormat="1" ht="21" customHeight="1">
      <c r="A177" s="350">
        <v>2013202</v>
      </c>
      <c r="B177" s="347" t="s">
        <v>236</v>
      </c>
      <c r="C177" s="220">
        <v>736</v>
      </c>
      <c r="D177" s="390">
        <v>594</v>
      </c>
      <c r="E177" s="390">
        <v>377</v>
      </c>
      <c r="F177" s="429"/>
      <c r="G177" s="429"/>
    </row>
    <row r="178" spans="1:7" ht="21" customHeight="1">
      <c r="A178" s="350">
        <v>2013203</v>
      </c>
      <c r="B178" s="347" t="s">
        <v>237</v>
      </c>
      <c r="C178" s="220"/>
      <c r="D178" s="390"/>
      <c r="E178" s="390"/>
      <c r="F178" s="425"/>
      <c r="G178" s="425"/>
    </row>
    <row r="179" spans="1:7" ht="21" customHeight="1">
      <c r="A179" s="350">
        <v>2013204</v>
      </c>
      <c r="B179" s="347" t="s">
        <v>332</v>
      </c>
      <c r="C179" s="220"/>
      <c r="D179" s="390"/>
      <c r="E179" s="390"/>
      <c r="F179" s="425"/>
      <c r="G179" s="425"/>
    </row>
    <row r="180" spans="1:7" ht="21" customHeight="1">
      <c r="A180" s="350">
        <v>2013250</v>
      </c>
      <c r="B180" s="347" t="s">
        <v>244</v>
      </c>
      <c r="C180" s="220">
        <v>127</v>
      </c>
      <c r="D180" s="390">
        <v>161</v>
      </c>
      <c r="E180" s="390">
        <v>157</v>
      </c>
      <c r="F180" s="425"/>
      <c r="G180" s="425"/>
    </row>
    <row r="181" spans="1:7" ht="21" customHeight="1">
      <c r="A181" s="350">
        <v>2013299</v>
      </c>
      <c r="B181" s="347" t="s">
        <v>333</v>
      </c>
      <c r="C181" s="220">
        <v>105</v>
      </c>
      <c r="D181" s="390">
        <v>183</v>
      </c>
      <c r="E181" s="390">
        <v>89</v>
      </c>
      <c r="F181" s="425"/>
      <c r="G181" s="425"/>
    </row>
    <row r="182" spans="1:7" ht="21" customHeight="1">
      <c r="A182" s="350">
        <v>20133</v>
      </c>
      <c r="B182" s="346" t="s">
        <v>334</v>
      </c>
      <c r="C182" s="217">
        <f>SUM(C183:C188)</f>
        <v>731</v>
      </c>
      <c r="D182" s="217">
        <f t="shared" ref="D182:E182" si="18">SUM(D183:D188)</f>
        <v>993</v>
      </c>
      <c r="E182" s="217">
        <f t="shared" si="18"/>
        <v>928</v>
      </c>
      <c r="F182" s="424">
        <f>IFERROR(E182/D182,0)*100</f>
        <v>93.5</v>
      </c>
      <c r="G182" s="424">
        <v>130.30000000000001</v>
      </c>
    </row>
    <row r="183" spans="1:7" ht="21" customHeight="1">
      <c r="A183" s="350">
        <v>2013301</v>
      </c>
      <c r="B183" s="347" t="s">
        <v>235</v>
      </c>
      <c r="C183" s="220">
        <v>714</v>
      </c>
      <c r="D183" s="390">
        <v>910</v>
      </c>
      <c r="E183" s="390">
        <v>873</v>
      </c>
      <c r="F183" s="425"/>
      <c r="G183" s="425"/>
    </row>
    <row r="184" spans="1:7" ht="21" customHeight="1">
      <c r="A184" s="350">
        <v>2013302</v>
      </c>
      <c r="B184" s="347" t="s">
        <v>236</v>
      </c>
      <c r="C184" s="220"/>
      <c r="D184" s="390"/>
      <c r="E184" s="390"/>
      <c r="F184" s="425"/>
      <c r="G184" s="425"/>
    </row>
    <row r="185" spans="1:7" s="41" customFormat="1" ht="21" customHeight="1">
      <c r="A185" s="350">
        <v>2013303</v>
      </c>
      <c r="B185" s="347" t="s">
        <v>237</v>
      </c>
      <c r="C185" s="220"/>
      <c r="D185" s="390"/>
      <c r="E185" s="390"/>
      <c r="F185" s="429"/>
      <c r="G185" s="429"/>
    </row>
    <row r="186" spans="1:7" ht="21" customHeight="1">
      <c r="A186" s="350">
        <v>2013304</v>
      </c>
      <c r="B186" s="347" t="s">
        <v>335</v>
      </c>
      <c r="C186" s="220"/>
      <c r="D186" s="390">
        <v>44</v>
      </c>
      <c r="E186" s="390">
        <v>36</v>
      </c>
      <c r="F186" s="425"/>
      <c r="G186" s="425"/>
    </row>
    <row r="187" spans="1:7" ht="21" customHeight="1">
      <c r="A187" s="350">
        <v>2013350</v>
      </c>
      <c r="B187" s="347" t="s">
        <v>244</v>
      </c>
      <c r="C187" s="220"/>
      <c r="D187" s="390">
        <v>3</v>
      </c>
      <c r="E187" s="390">
        <v>3</v>
      </c>
      <c r="F187" s="425"/>
      <c r="G187" s="425"/>
    </row>
    <row r="188" spans="1:7" ht="21" customHeight="1">
      <c r="A188" s="350">
        <v>2013399</v>
      </c>
      <c r="B188" s="347" t="s">
        <v>336</v>
      </c>
      <c r="C188" s="220">
        <v>17</v>
      </c>
      <c r="D188" s="390">
        <v>36</v>
      </c>
      <c r="E188" s="390">
        <v>16</v>
      </c>
      <c r="F188" s="425"/>
      <c r="G188" s="425"/>
    </row>
    <row r="189" spans="1:7" ht="21" customHeight="1">
      <c r="A189" s="350">
        <v>20134</v>
      </c>
      <c r="B189" s="346" t="s">
        <v>337</v>
      </c>
      <c r="C189" s="217">
        <f>SUM(C190:C196)</f>
        <v>276</v>
      </c>
      <c r="D189" s="217">
        <f t="shared" ref="D189:E189" si="19">SUM(D190:D196)</f>
        <v>297</v>
      </c>
      <c r="E189" s="217">
        <f t="shared" si="19"/>
        <v>276</v>
      </c>
      <c r="F189" s="424">
        <f>IFERROR(E189/D189,0)*100</f>
        <v>92.9</v>
      </c>
      <c r="G189" s="424">
        <v>83.9</v>
      </c>
    </row>
    <row r="190" spans="1:7" ht="21" customHeight="1">
      <c r="A190" s="350">
        <v>2013401</v>
      </c>
      <c r="B190" s="347" t="s">
        <v>235</v>
      </c>
      <c r="C190" s="220">
        <v>150</v>
      </c>
      <c r="D190" s="390">
        <v>162</v>
      </c>
      <c r="E190" s="390">
        <v>162</v>
      </c>
      <c r="F190" s="425"/>
      <c r="G190" s="425"/>
    </row>
    <row r="191" spans="1:7" s="41" customFormat="1" ht="21" customHeight="1">
      <c r="A191" s="350">
        <v>2013402</v>
      </c>
      <c r="B191" s="347" t="s">
        <v>236</v>
      </c>
      <c r="C191" s="220">
        <v>3</v>
      </c>
      <c r="D191" s="390">
        <v>13</v>
      </c>
      <c r="E191" s="390">
        <v>3</v>
      </c>
      <c r="F191" s="429"/>
      <c r="G191" s="429"/>
    </row>
    <row r="192" spans="1:7" ht="21" customHeight="1">
      <c r="A192" s="350">
        <v>2013403</v>
      </c>
      <c r="B192" s="347" t="s">
        <v>237</v>
      </c>
      <c r="C192" s="220"/>
      <c r="D192" s="390"/>
      <c r="E192" s="390"/>
      <c r="F192" s="425"/>
      <c r="G192" s="425"/>
    </row>
    <row r="193" spans="1:7" ht="21" customHeight="1">
      <c r="A193" s="350">
        <v>2013404</v>
      </c>
      <c r="B193" s="347" t="s">
        <v>338</v>
      </c>
      <c r="C193" s="220">
        <v>25</v>
      </c>
      <c r="D193" s="390">
        <v>25</v>
      </c>
      <c r="E193" s="390">
        <v>25</v>
      </c>
      <c r="F193" s="425"/>
      <c r="G193" s="425"/>
    </row>
    <row r="194" spans="1:7" ht="21" customHeight="1">
      <c r="A194" s="350">
        <v>2013405</v>
      </c>
      <c r="B194" s="347" t="s">
        <v>339</v>
      </c>
      <c r="C194" s="220"/>
      <c r="D194" s="390"/>
      <c r="E194" s="390"/>
      <c r="F194" s="425"/>
      <c r="G194" s="425"/>
    </row>
    <row r="195" spans="1:7" ht="21" customHeight="1">
      <c r="A195" s="350">
        <v>2013450</v>
      </c>
      <c r="B195" s="347" t="s">
        <v>244</v>
      </c>
      <c r="C195" s="220"/>
      <c r="D195" s="390"/>
      <c r="E195" s="390"/>
      <c r="F195" s="425"/>
      <c r="G195" s="425"/>
    </row>
    <row r="196" spans="1:7" ht="21" customHeight="1">
      <c r="A196" s="350">
        <v>2013499</v>
      </c>
      <c r="B196" s="347" t="s">
        <v>340</v>
      </c>
      <c r="C196" s="220">
        <v>98</v>
      </c>
      <c r="D196" s="390">
        <v>97</v>
      </c>
      <c r="E196" s="390">
        <v>86</v>
      </c>
      <c r="F196" s="425"/>
      <c r="G196" s="425"/>
    </row>
    <row r="197" spans="1:7" s="41" customFormat="1" ht="21" customHeight="1">
      <c r="A197" s="350">
        <v>20135</v>
      </c>
      <c r="B197" s="346" t="s">
        <v>341</v>
      </c>
      <c r="C197" s="217"/>
      <c r="D197" s="217"/>
      <c r="E197" s="217"/>
      <c r="F197" s="424">
        <f>IFERROR(E197/D197,0)*100</f>
        <v>0</v>
      </c>
      <c r="G197" s="424"/>
    </row>
    <row r="198" spans="1:7" s="328" customFormat="1" ht="21" customHeight="1">
      <c r="A198" s="350">
        <v>2013501</v>
      </c>
      <c r="B198" s="347" t="s">
        <v>235</v>
      </c>
      <c r="C198" s="220"/>
      <c r="D198" s="390"/>
      <c r="E198" s="390"/>
      <c r="F198" s="430"/>
      <c r="G198" s="430"/>
    </row>
    <row r="199" spans="1:7" s="328" customFormat="1" ht="21" customHeight="1">
      <c r="A199" s="350">
        <v>2013502</v>
      </c>
      <c r="B199" s="347" t="s">
        <v>236</v>
      </c>
      <c r="C199" s="220"/>
      <c r="D199" s="390"/>
      <c r="E199" s="390"/>
      <c r="F199" s="430"/>
      <c r="G199" s="430"/>
    </row>
    <row r="200" spans="1:7" s="328" customFormat="1" ht="21" customHeight="1">
      <c r="A200" s="350">
        <v>2013503</v>
      </c>
      <c r="B200" s="347" t="s">
        <v>237</v>
      </c>
      <c r="C200" s="220"/>
      <c r="D200" s="390"/>
      <c r="E200" s="390"/>
      <c r="F200" s="430"/>
      <c r="G200" s="430"/>
    </row>
    <row r="201" spans="1:7" s="328" customFormat="1" ht="21" customHeight="1">
      <c r="A201" s="350">
        <v>2013550</v>
      </c>
      <c r="B201" s="347" t="s">
        <v>244</v>
      </c>
      <c r="C201" s="220"/>
      <c r="D201" s="390"/>
      <c r="E201" s="390"/>
      <c r="F201" s="430"/>
      <c r="G201" s="430"/>
    </row>
    <row r="202" spans="1:7" s="328" customFormat="1" ht="21" customHeight="1">
      <c r="A202" s="350">
        <v>2013599</v>
      </c>
      <c r="B202" s="347" t="s">
        <v>342</v>
      </c>
      <c r="C202" s="220"/>
      <c r="D202" s="390"/>
      <c r="E202" s="390"/>
      <c r="F202" s="430"/>
      <c r="G202" s="430"/>
    </row>
    <row r="203" spans="1:7" s="328" customFormat="1" ht="21" customHeight="1">
      <c r="A203" s="350">
        <v>20136</v>
      </c>
      <c r="B203" s="346" t="s">
        <v>343</v>
      </c>
      <c r="C203" s="217">
        <f>SUM(C204:C208)</f>
        <v>77</v>
      </c>
      <c r="D203" s="217">
        <f t="shared" ref="D203:E203" si="20">SUM(D204:D208)</f>
        <v>76</v>
      </c>
      <c r="E203" s="217">
        <f t="shared" si="20"/>
        <v>62</v>
      </c>
      <c r="F203" s="424">
        <f>IFERROR(E203/D203,0)*100</f>
        <v>81.599999999999994</v>
      </c>
      <c r="G203" s="424">
        <v>151.19999999999999</v>
      </c>
    </row>
    <row r="204" spans="1:7" s="41" customFormat="1" ht="21" customHeight="1">
      <c r="A204" s="350">
        <v>2013601</v>
      </c>
      <c r="B204" s="347" t="s">
        <v>235</v>
      </c>
      <c r="C204" s="220">
        <v>58</v>
      </c>
      <c r="D204" s="390">
        <v>57</v>
      </c>
      <c r="E204" s="390">
        <v>55</v>
      </c>
      <c r="F204" s="429"/>
      <c r="G204" s="429"/>
    </row>
    <row r="205" spans="1:7" ht="21" customHeight="1">
      <c r="A205" s="350">
        <v>2013602</v>
      </c>
      <c r="B205" s="347" t="s">
        <v>236</v>
      </c>
      <c r="C205" s="220">
        <v>19</v>
      </c>
      <c r="D205" s="390">
        <v>19</v>
      </c>
      <c r="E205" s="390">
        <v>7</v>
      </c>
      <c r="F205" s="425"/>
      <c r="G205" s="425"/>
    </row>
    <row r="206" spans="1:7" ht="21" customHeight="1">
      <c r="A206" s="350">
        <v>2013603</v>
      </c>
      <c r="B206" s="347" t="s">
        <v>237</v>
      </c>
      <c r="C206" s="220"/>
      <c r="D206" s="390"/>
      <c r="E206" s="390"/>
      <c r="F206" s="425"/>
      <c r="G206" s="425"/>
    </row>
    <row r="207" spans="1:7" ht="21" customHeight="1">
      <c r="A207" s="350">
        <v>2013650</v>
      </c>
      <c r="B207" s="347" t="s">
        <v>244</v>
      </c>
      <c r="C207" s="220"/>
      <c r="D207" s="390"/>
      <c r="E207" s="390"/>
      <c r="F207" s="425"/>
      <c r="G207" s="425"/>
    </row>
    <row r="208" spans="1:7" ht="21" customHeight="1">
      <c r="A208" s="350">
        <v>2013699</v>
      </c>
      <c r="B208" s="347" t="s">
        <v>344</v>
      </c>
      <c r="C208" s="220"/>
      <c r="D208" s="390"/>
      <c r="E208" s="390"/>
      <c r="F208" s="425"/>
      <c r="G208" s="425"/>
    </row>
    <row r="209" spans="1:7" ht="21" customHeight="1">
      <c r="A209" s="350">
        <v>20137</v>
      </c>
      <c r="B209" s="346" t="s">
        <v>345</v>
      </c>
      <c r="C209" s="217"/>
      <c r="D209" s="217"/>
      <c r="E209" s="217"/>
      <c r="F209" s="424">
        <f>IFERROR(E209/D209,0)*100</f>
        <v>0</v>
      </c>
      <c r="G209" s="424"/>
    </row>
    <row r="210" spans="1:7" ht="21" customHeight="1">
      <c r="A210" s="350">
        <v>2013701</v>
      </c>
      <c r="B210" s="347" t="s">
        <v>346</v>
      </c>
      <c r="C210" s="220"/>
      <c r="D210" s="390"/>
      <c r="E210" s="390"/>
      <c r="F210" s="425"/>
      <c r="G210" s="425"/>
    </row>
    <row r="211" spans="1:7" ht="21" customHeight="1">
      <c r="A211" s="350">
        <v>2013702</v>
      </c>
      <c r="B211" s="347" t="s">
        <v>236</v>
      </c>
      <c r="C211" s="220"/>
      <c r="D211" s="390"/>
      <c r="E211" s="390"/>
      <c r="F211" s="425"/>
      <c r="G211" s="425"/>
    </row>
    <row r="212" spans="1:7" ht="21" customHeight="1">
      <c r="A212" s="350">
        <v>2013703</v>
      </c>
      <c r="B212" s="347" t="s">
        <v>237</v>
      </c>
      <c r="C212" s="220"/>
      <c r="D212" s="390"/>
      <c r="E212" s="390"/>
      <c r="F212" s="425"/>
      <c r="G212" s="425"/>
    </row>
    <row r="213" spans="1:7" ht="21" customHeight="1">
      <c r="A213" s="350">
        <v>2013704</v>
      </c>
      <c r="B213" s="347" t="s">
        <v>347</v>
      </c>
      <c r="C213" s="220"/>
      <c r="D213" s="390"/>
      <c r="E213" s="390"/>
      <c r="F213" s="425"/>
      <c r="G213" s="425"/>
    </row>
    <row r="214" spans="1:7" ht="21" customHeight="1">
      <c r="A214" s="350">
        <v>2013750</v>
      </c>
      <c r="B214" s="347" t="s">
        <v>244</v>
      </c>
      <c r="C214" s="220"/>
      <c r="D214" s="390"/>
      <c r="E214" s="390"/>
      <c r="F214" s="425"/>
      <c r="G214" s="425"/>
    </row>
    <row r="215" spans="1:7" ht="21" customHeight="1">
      <c r="A215" s="350">
        <v>2013799</v>
      </c>
      <c r="B215" s="347" t="s">
        <v>348</v>
      </c>
      <c r="C215" s="220"/>
      <c r="D215" s="390"/>
      <c r="E215" s="390"/>
      <c r="F215" s="425"/>
      <c r="G215" s="425"/>
    </row>
    <row r="216" spans="1:7" ht="21" customHeight="1">
      <c r="A216" s="350">
        <v>20138</v>
      </c>
      <c r="B216" s="346" t="s">
        <v>349</v>
      </c>
      <c r="C216" s="217">
        <f>SUM(C217:C230)</f>
        <v>2763</v>
      </c>
      <c r="D216" s="217">
        <f t="shared" ref="D216:E216" si="21">SUM(D217:D230)</f>
        <v>2881</v>
      </c>
      <c r="E216" s="217">
        <f t="shared" si="21"/>
        <v>2634</v>
      </c>
      <c r="F216" s="424">
        <f>IFERROR(E216/D216,0)*100</f>
        <v>91.4</v>
      </c>
      <c r="G216" s="424">
        <v>91.7</v>
      </c>
    </row>
    <row r="217" spans="1:7" ht="21" customHeight="1">
      <c r="A217" s="350">
        <v>2013801</v>
      </c>
      <c r="B217" s="347" t="s">
        <v>235</v>
      </c>
      <c r="C217" s="220">
        <v>2095</v>
      </c>
      <c r="D217" s="390">
        <v>2136</v>
      </c>
      <c r="E217" s="390">
        <v>1973</v>
      </c>
      <c r="F217" s="425"/>
      <c r="G217" s="425"/>
    </row>
    <row r="218" spans="1:7" ht="21" customHeight="1">
      <c r="A218" s="350">
        <v>2013802</v>
      </c>
      <c r="B218" s="347" t="s">
        <v>236</v>
      </c>
      <c r="C218" s="220">
        <v>86</v>
      </c>
      <c r="D218" s="390">
        <v>122</v>
      </c>
      <c r="E218" s="390">
        <v>85</v>
      </c>
      <c r="F218" s="425"/>
      <c r="G218" s="425"/>
    </row>
    <row r="219" spans="1:7" s="41" customFormat="1" ht="21" customHeight="1">
      <c r="A219" s="350">
        <v>2013803</v>
      </c>
      <c r="B219" s="347" t="s">
        <v>350</v>
      </c>
      <c r="C219" s="220"/>
      <c r="D219" s="390"/>
      <c r="E219" s="390"/>
      <c r="F219" s="429"/>
      <c r="G219" s="429"/>
    </row>
    <row r="220" spans="1:7" ht="21" customHeight="1">
      <c r="A220" s="350">
        <v>2013804</v>
      </c>
      <c r="B220" s="347" t="s">
        <v>351</v>
      </c>
      <c r="C220" s="220">
        <v>8</v>
      </c>
      <c r="D220" s="390">
        <v>8</v>
      </c>
      <c r="E220" s="390">
        <v>8</v>
      </c>
      <c r="F220" s="425"/>
      <c r="G220" s="425"/>
    </row>
    <row r="221" spans="1:7" ht="21" customHeight="1">
      <c r="A221" s="350">
        <v>2013805</v>
      </c>
      <c r="B221" s="347" t="s">
        <v>352</v>
      </c>
      <c r="C221" s="220"/>
      <c r="D221" s="390">
        <v>5</v>
      </c>
      <c r="E221" s="390"/>
      <c r="F221" s="425"/>
      <c r="G221" s="425"/>
    </row>
    <row r="222" spans="1:7" s="41" customFormat="1" ht="21" customHeight="1">
      <c r="A222" s="350">
        <v>2013808</v>
      </c>
      <c r="B222" s="347" t="s">
        <v>276</v>
      </c>
      <c r="C222" s="220">
        <v>15</v>
      </c>
      <c r="D222" s="390">
        <v>30</v>
      </c>
      <c r="E222" s="390">
        <v>15</v>
      </c>
      <c r="F222" s="429"/>
      <c r="G222" s="429"/>
    </row>
    <row r="223" spans="1:7" s="41" customFormat="1" ht="21" customHeight="1">
      <c r="A223" s="350">
        <v>2013810</v>
      </c>
      <c r="B223" s="347" t="s">
        <v>353</v>
      </c>
      <c r="C223" s="220">
        <v>39</v>
      </c>
      <c r="D223" s="390">
        <v>47</v>
      </c>
      <c r="E223" s="390">
        <v>39</v>
      </c>
      <c r="F223" s="429"/>
      <c r="G223" s="429"/>
    </row>
    <row r="224" spans="1:7" s="41" customFormat="1" ht="21" customHeight="1">
      <c r="A224" s="350">
        <v>2013812</v>
      </c>
      <c r="B224" s="347" t="s">
        <v>354</v>
      </c>
      <c r="C224" s="220"/>
      <c r="D224" s="390"/>
      <c r="E224" s="390"/>
      <c r="F224" s="429"/>
      <c r="G224" s="429"/>
    </row>
    <row r="225" spans="1:7" s="41" customFormat="1" ht="21" customHeight="1">
      <c r="A225" s="350">
        <v>2013813</v>
      </c>
      <c r="B225" s="347" t="s">
        <v>355</v>
      </c>
      <c r="C225" s="220"/>
      <c r="D225" s="390"/>
      <c r="E225" s="390"/>
      <c r="F225" s="429"/>
      <c r="G225" s="429"/>
    </row>
    <row r="226" spans="1:7" s="41" customFormat="1" ht="21" customHeight="1">
      <c r="A226" s="350">
        <v>2013814</v>
      </c>
      <c r="B226" s="347" t="s">
        <v>356</v>
      </c>
      <c r="C226" s="220"/>
      <c r="D226" s="390"/>
      <c r="E226" s="390"/>
      <c r="F226" s="429"/>
      <c r="G226" s="429"/>
    </row>
    <row r="227" spans="1:7" s="41" customFormat="1" ht="21" customHeight="1">
      <c r="A227" s="350">
        <v>2013815</v>
      </c>
      <c r="B227" s="347" t="s">
        <v>357</v>
      </c>
      <c r="C227" s="220">
        <v>10</v>
      </c>
      <c r="D227" s="390">
        <v>10</v>
      </c>
      <c r="E227" s="390">
        <v>10</v>
      </c>
      <c r="F227" s="429"/>
      <c r="G227" s="429"/>
    </row>
    <row r="228" spans="1:7" s="41" customFormat="1" ht="21" customHeight="1">
      <c r="A228" s="350">
        <v>2013816</v>
      </c>
      <c r="B228" s="347" t="s">
        <v>358</v>
      </c>
      <c r="C228" s="220">
        <v>21</v>
      </c>
      <c r="D228" s="390">
        <v>20</v>
      </c>
      <c r="E228" s="390">
        <v>20</v>
      </c>
      <c r="F228" s="429"/>
      <c r="G228" s="429"/>
    </row>
    <row r="229" spans="1:7" s="41" customFormat="1" ht="21" customHeight="1">
      <c r="A229" s="350">
        <v>2013850</v>
      </c>
      <c r="B229" s="347" t="s">
        <v>244</v>
      </c>
      <c r="C229" s="220">
        <v>464</v>
      </c>
      <c r="D229" s="390">
        <v>464</v>
      </c>
      <c r="E229" s="390">
        <v>464</v>
      </c>
      <c r="F229" s="429"/>
      <c r="G229" s="429"/>
    </row>
    <row r="230" spans="1:7" s="41" customFormat="1" ht="21" customHeight="1">
      <c r="A230" s="350">
        <v>2013899</v>
      </c>
      <c r="B230" s="347" t="s">
        <v>359</v>
      </c>
      <c r="C230" s="220">
        <v>25</v>
      </c>
      <c r="D230" s="390">
        <v>39</v>
      </c>
      <c r="E230" s="390">
        <v>20</v>
      </c>
      <c r="F230" s="429"/>
      <c r="G230" s="429"/>
    </row>
    <row r="231" spans="1:7" s="41" customFormat="1" ht="21" customHeight="1">
      <c r="A231" s="350">
        <v>20139</v>
      </c>
      <c r="B231" s="346" t="s">
        <v>360</v>
      </c>
      <c r="C231" s="216"/>
      <c r="D231" s="216"/>
      <c r="E231" s="216"/>
      <c r="F231" s="424">
        <f>IFERROR(E231/D231,0)*100</f>
        <v>0</v>
      </c>
      <c r="G231" s="424"/>
    </row>
    <row r="232" spans="1:7" s="41" customFormat="1" ht="21" customHeight="1">
      <c r="A232" s="350">
        <v>2013901</v>
      </c>
      <c r="B232" s="347" t="s">
        <v>235</v>
      </c>
      <c r="C232" s="220"/>
      <c r="D232" s="390"/>
      <c r="E232" s="390"/>
      <c r="F232" s="429"/>
      <c r="G232" s="429"/>
    </row>
    <row r="233" spans="1:7" s="41" customFormat="1" ht="21" customHeight="1">
      <c r="A233" s="350">
        <v>2013902</v>
      </c>
      <c r="B233" s="347" t="s">
        <v>236</v>
      </c>
      <c r="C233" s="220"/>
      <c r="D233" s="390"/>
      <c r="E233" s="390"/>
      <c r="F233" s="429"/>
      <c r="G233" s="429"/>
    </row>
    <row r="234" spans="1:7" ht="21" customHeight="1">
      <c r="A234" s="350">
        <v>2013903</v>
      </c>
      <c r="B234" s="347" t="s">
        <v>237</v>
      </c>
      <c r="C234" s="220"/>
      <c r="D234" s="390"/>
      <c r="E234" s="390"/>
      <c r="F234" s="429"/>
      <c r="G234" s="429"/>
    </row>
    <row r="235" spans="1:7" s="41" customFormat="1" ht="21" customHeight="1">
      <c r="A235" s="350">
        <v>2013904</v>
      </c>
      <c r="B235" s="347" t="s">
        <v>329</v>
      </c>
      <c r="C235" s="220"/>
      <c r="D235" s="390"/>
      <c r="E235" s="390"/>
      <c r="F235" s="429"/>
      <c r="G235" s="429"/>
    </row>
    <row r="236" spans="1:7" ht="21" customHeight="1">
      <c r="A236" s="350">
        <v>2013950</v>
      </c>
      <c r="B236" s="347" t="s">
        <v>244</v>
      </c>
      <c r="C236" s="220"/>
      <c r="D236" s="390"/>
      <c r="E236" s="390"/>
      <c r="F236" s="429"/>
      <c r="G236" s="429"/>
    </row>
    <row r="237" spans="1:7" s="41" customFormat="1" ht="21" customHeight="1">
      <c r="A237" s="350">
        <v>2013999</v>
      </c>
      <c r="B237" s="347" t="s">
        <v>361</v>
      </c>
      <c r="C237" s="220"/>
      <c r="D237" s="390"/>
      <c r="E237" s="390"/>
      <c r="F237" s="429"/>
      <c r="G237" s="429"/>
    </row>
    <row r="238" spans="1:7" ht="21" customHeight="1">
      <c r="A238" s="350">
        <v>20140</v>
      </c>
      <c r="B238" s="346" t="s">
        <v>362</v>
      </c>
      <c r="C238" s="216"/>
      <c r="D238" s="216"/>
      <c r="E238" s="216"/>
      <c r="F238" s="424">
        <f>IFERROR(E238/D238,0)*100</f>
        <v>0</v>
      </c>
      <c r="G238" s="424"/>
    </row>
    <row r="239" spans="1:7" s="41" customFormat="1" ht="21" customHeight="1">
      <c r="A239" s="350">
        <v>2014001</v>
      </c>
      <c r="B239" s="347" t="s">
        <v>235</v>
      </c>
      <c r="C239" s="220"/>
      <c r="D239" s="390"/>
      <c r="E239" s="390"/>
      <c r="F239" s="429"/>
      <c r="G239" s="429"/>
    </row>
    <row r="240" spans="1:7" ht="21" customHeight="1">
      <c r="A240" s="350">
        <v>2014002</v>
      </c>
      <c r="B240" s="347" t="s">
        <v>236</v>
      </c>
      <c r="C240" s="220"/>
      <c r="D240" s="390"/>
      <c r="E240" s="390"/>
      <c r="F240" s="429"/>
      <c r="G240" s="429"/>
    </row>
    <row r="241" spans="1:7" ht="21" customHeight="1">
      <c r="A241" s="350">
        <v>2014003</v>
      </c>
      <c r="B241" s="347" t="s">
        <v>237</v>
      </c>
      <c r="C241" s="220"/>
      <c r="D241" s="390"/>
      <c r="E241" s="390"/>
      <c r="F241" s="429"/>
      <c r="G241" s="429"/>
    </row>
    <row r="242" spans="1:7" ht="21" customHeight="1">
      <c r="A242" s="350">
        <v>2014004</v>
      </c>
      <c r="B242" s="347" t="s">
        <v>363</v>
      </c>
      <c r="C242" s="220"/>
      <c r="D242" s="390"/>
      <c r="E242" s="390"/>
      <c r="F242" s="429"/>
      <c r="G242" s="429"/>
    </row>
    <row r="243" spans="1:7" ht="21" customHeight="1">
      <c r="A243" s="350">
        <v>2014099</v>
      </c>
      <c r="B243" s="347" t="s">
        <v>364</v>
      </c>
      <c r="C243" s="220"/>
      <c r="D243" s="390"/>
      <c r="E243" s="390"/>
      <c r="F243" s="429"/>
      <c r="G243" s="429"/>
    </row>
    <row r="244" spans="1:7" ht="21" customHeight="1">
      <c r="A244" s="350">
        <v>20199</v>
      </c>
      <c r="B244" s="346" t="s">
        <v>365</v>
      </c>
      <c r="C244" s="431">
        <f>SUM(C245:C246)</f>
        <v>49</v>
      </c>
      <c r="D244" s="431">
        <f t="shared" ref="D244:E244" si="22">SUM(D245:D246)</f>
        <v>304</v>
      </c>
      <c r="E244" s="431">
        <f t="shared" si="22"/>
        <v>292</v>
      </c>
      <c r="F244" s="424">
        <f>IFERROR(E244/D244,0)*100</f>
        <v>96.1</v>
      </c>
      <c r="G244" s="424">
        <v>152.9</v>
      </c>
    </row>
    <row r="245" spans="1:7" ht="21" customHeight="1">
      <c r="A245" s="350">
        <v>2019901</v>
      </c>
      <c r="B245" s="347" t="s">
        <v>366</v>
      </c>
      <c r="C245" s="220"/>
      <c r="D245" s="390"/>
      <c r="E245" s="390"/>
      <c r="F245" s="429"/>
      <c r="G245" s="429"/>
    </row>
    <row r="246" spans="1:7" ht="21" customHeight="1">
      <c r="A246" s="350">
        <v>2019999</v>
      </c>
      <c r="B246" s="347" t="s">
        <v>367</v>
      </c>
      <c r="C246" s="220">
        <v>49</v>
      </c>
      <c r="D246" s="390">
        <v>304</v>
      </c>
      <c r="E246" s="390">
        <v>292</v>
      </c>
      <c r="F246" s="429"/>
      <c r="G246" s="429"/>
    </row>
    <row r="247" spans="1:7" ht="21" customHeight="1">
      <c r="A247" s="350">
        <v>202</v>
      </c>
      <c r="B247" s="346" t="s">
        <v>154</v>
      </c>
      <c r="C247" s="431"/>
      <c r="D247" s="431"/>
      <c r="E247" s="431"/>
      <c r="F247" s="424">
        <f t="shared" ref="F247:F248" si="23">IFERROR(E247/D247,0)*100</f>
        <v>0</v>
      </c>
      <c r="G247" s="424"/>
    </row>
    <row r="248" spans="1:7" ht="21" customHeight="1">
      <c r="A248" s="350">
        <v>20201</v>
      </c>
      <c r="B248" s="346" t="s">
        <v>368</v>
      </c>
      <c r="C248" s="431"/>
      <c r="D248" s="431"/>
      <c r="E248" s="431"/>
      <c r="F248" s="424">
        <f t="shared" si="23"/>
        <v>0</v>
      </c>
      <c r="G248" s="424"/>
    </row>
    <row r="249" spans="1:7" s="41" customFormat="1" ht="21" customHeight="1">
      <c r="A249" s="350">
        <v>2020101</v>
      </c>
      <c r="B249" s="347" t="s">
        <v>235</v>
      </c>
      <c r="C249" s="432"/>
      <c r="D249" s="390"/>
      <c r="E249" s="390"/>
      <c r="F249" s="425"/>
      <c r="G249" s="425"/>
    </row>
    <row r="250" spans="1:7" ht="21" customHeight="1">
      <c r="A250" s="350">
        <v>2020102</v>
      </c>
      <c r="B250" s="347" t="s">
        <v>236</v>
      </c>
      <c r="C250" s="432"/>
      <c r="D250" s="390"/>
      <c r="E250" s="390"/>
      <c r="F250" s="429"/>
      <c r="G250" s="429"/>
    </row>
    <row r="251" spans="1:7" s="41" customFormat="1" ht="21" customHeight="1">
      <c r="A251" s="350">
        <v>2020103</v>
      </c>
      <c r="B251" s="347" t="s">
        <v>237</v>
      </c>
      <c r="C251" s="432"/>
      <c r="D251" s="390"/>
      <c r="E251" s="390"/>
      <c r="F251" s="425"/>
      <c r="G251" s="425"/>
    </row>
    <row r="252" spans="1:7" s="41" customFormat="1" ht="21" customHeight="1">
      <c r="A252" s="350">
        <v>2020104</v>
      </c>
      <c r="B252" s="347" t="s">
        <v>252</v>
      </c>
      <c r="C252" s="432"/>
      <c r="D252" s="390"/>
      <c r="E252" s="390"/>
      <c r="F252" s="429"/>
      <c r="G252" s="429"/>
    </row>
    <row r="253" spans="1:7" ht="21" customHeight="1">
      <c r="A253" s="350">
        <v>2020150</v>
      </c>
      <c r="B253" s="347" t="s">
        <v>244</v>
      </c>
      <c r="C253" s="432"/>
      <c r="D253" s="390"/>
      <c r="E253" s="390"/>
      <c r="F253" s="425"/>
      <c r="G253" s="425"/>
    </row>
    <row r="254" spans="1:7" ht="21" customHeight="1">
      <c r="A254" s="350">
        <v>2020199</v>
      </c>
      <c r="B254" s="347" t="s">
        <v>369</v>
      </c>
      <c r="C254" s="432"/>
      <c r="D254" s="390"/>
      <c r="E254" s="390"/>
      <c r="F254" s="425"/>
      <c r="G254" s="425"/>
    </row>
    <row r="255" spans="1:7" s="41" customFormat="1" ht="21" customHeight="1">
      <c r="A255" s="350">
        <v>20202</v>
      </c>
      <c r="B255" s="346" t="s">
        <v>370</v>
      </c>
      <c r="C255" s="431"/>
      <c r="D255" s="431"/>
      <c r="E255" s="431"/>
      <c r="F255" s="424">
        <f>IFERROR(E255/D255,0)*100</f>
        <v>0</v>
      </c>
      <c r="G255" s="424"/>
    </row>
    <row r="256" spans="1:7" ht="21" customHeight="1">
      <c r="A256" s="350">
        <v>2020201</v>
      </c>
      <c r="B256" s="347" t="s">
        <v>371</v>
      </c>
      <c r="C256" s="432"/>
      <c r="D256" s="390"/>
      <c r="E256" s="390"/>
      <c r="F256" s="425"/>
      <c r="G256" s="425"/>
    </row>
    <row r="257" spans="1:7" ht="21" customHeight="1">
      <c r="A257" s="350">
        <v>2020202</v>
      </c>
      <c r="B257" s="347" t="s">
        <v>372</v>
      </c>
      <c r="C257" s="432"/>
      <c r="D257" s="390"/>
      <c r="E257" s="390"/>
      <c r="F257" s="425"/>
      <c r="G257" s="425"/>
    </row>
    <row r="258" spans="1:7" s="41" customFormat="1" ht="21" customHeight="1">
      <c r="A258" s="350">
        <v>20203</v>
      </c>
      <c r="B258" s="346" t="s">
        <v>373</v>
      </c>
      <c r="C258" s="431"/>
      <c r="D258" s="431"/>
      <c r="E258" s="431"/>
      <c r="F258" s="424">
        <f>IFERROR(E258/D258,0)*100</f>
        <v>0</v>
      </c>
      <c r="G258" s="424"/>
    </row>
    <row r="259" spans="1:7" ht="21" customHeight="1">
      <c r="A259" s="350">
        <v>2020304</v>
      </c>
      <c r="B259" s="347" t="s">
        <v>374</v>
      </c>
      <c r="C259" s="432"/>
      <c r="D259" s="390"/>
      <c r="E259" s="390"/>
      <c r="F259" s="425"/>
      <c r="G259" s="425"/>
    </row>
    <row r="260" spans="1:7" ht="21" customHeight="1">
      <c r="A260" s="350">
        <v>2020306</v>
      </c>
      <c r="B260" s="347" t="s">
        <v>375</v>
      </c>
      <c r="C260" s="432"/>
      <c r="D260" s="390"/>
      <c r="E260" s="390"/>
      <c r="F260" s="425"/>
      <c r="G260" s="425"/>
    </row>
    <row r="261" spans="1:7" s="41" customFormat="1" ht="21" customHeight="1">
      <c r="A261" s="350">
        <v>20204</v>
      </c>
      <c r="B261" s="346" t="s">
        <v>376</v>
      </c>
      <c r="C261" s="431"/>
      <c r="D261" s="431"/>
      <c r="E261" s="431"/>
      <c r="F261" s="424">
        <f>IFERROR(E261/D261,0)*100</f>
        <v>0</v>
      </c>
      <c r="G261" s="424"/>
    </row>
    <row r="262" spans="1:7" ht="21" customHeight="1">
      <c r="A262" s="350">
        <v>2020401</v>
      </c>
      <c r="B262" s="347" t="s">
        <v>377</v>
      </c>
      <c r="C262" s="432"/>
      <c r="D262" s="390"/>
      <c r="E262" s="390"/>
      <c r="F262" s="429"/>
      <c r="G262" s="429"/>
    </row>
    <row r="263" spans="1:7" ht="21" customHeight="1">
      <c r="A263" s="350">
        <v>2020402</v>
      </c>
      <c r="B263" s="347" t="s">
        <v>378</v>
      </c>
      <c r="C263" s="432"/>
      <c r="D263" s="390"/>
      <c r="E263" s="390"/>
      <c r="F263" s="425"/>
      <c r="G263" s="425"/>
    </row>
    <row r="264" spans="1:7" s="41" customFormat="1" ht="21" customHeight="1">
      <c r="A264" s="350">
        <v>2020403</v>
      </c>
      <c r="B264" s="347" t="s">
        <v>379</v>
      </c>
      <c r="C264" s="432"/>
      <c r="D264" s="390"/>
      <c r="E264" s="390"/>
      <c r="F264" s="429"/>
      <c r="G264" s="429"/>
    </row>
    <row r="265" spans="1:7" ht="21" customHeight="1">
      <c r="A265" s="350">
        <v>2020404</v>
      </c>
      <c r="B265" s="347" t="s">
        <v>380</v>
      </c>
      <c r="C265" s="432"/>
      <c r="D265" s="390"/>
      <c r="E265" s="390"/>
      <c r="F265" s="429"/>
      <c r="G265" s="429"/>
    </row>
    <row r="266" spans="1:7" s="41" customFormat="1" ht="21" customHeight="1">
      <c r="A266" s="350">
        <v>2020499</v>
      </c>
      <c r="B266" s="347" t="s">
        <v>381</v>
      </c>
      <c r="C266" s="432"/>
      <c r="D266" s="390"/>
      <c r="E266" s="390"/>
      <c r="F266" s="425"/>
      <c r="G266" s="425"/>
    </row>
    <row r="267" spans="1:7" ht="21" customHeight="1">
      <c r="A267" s="350">
        <v>20205</v>
      </c>
      <c r="B267" s="346" t="s">
        <v>382</v>
      </c>
      <c r="C267" s="431"/>
      <c r="D267" s="431"/>
      <c r="E267" s="431"/>
      <c r="F267" s="424">
        <f>IFERROR(E267/D267,0)*100</f>
        <v>0</v>
      </c>
      <c r="G267" s="424"/>
    </row>
    <row r="268" spans="1:7" ht="21" customHeight="1">
      <c r="A268" s="350">
        <v>2020503</v>
      </c>
      <c r="B268" s="347" t="s">
        <v>383</v>
      </c>
      <c r="C268" s="432"/>
      <c r="D268" s="390"/>
      <c r="E268" s="390"/>
      <c r="F268" s="429"/>
      <c r="G268" s="429"/>
    </row>
    <row r="269" spans="1:7" ht="21" customHeight="1">
      <c r="A269" s="350">
        <v>2020504</v>
      </c>
      <c r="B269" s="347" t="s">
        <v>384</v>
      </c>
      <c r="C269" s="432"/>
      <c r="D269" s="390"/>
      <c r="E269" s="390"/>
      <c r="F269" s="425"/>
      <c r="G269" s="425"/>
    </row>
    <row r="270" spans="1:7" s="41" customFormat="1" ht="21" customHeight="1">
      <c r="A270" s="350">
        <v>2020505</v>
      </c>
      <c r="B270" s="347" t="s">
        <v>385</v>
      </c>
      <c r="C270" s="432"/>
      <c r="D270" s="390"/>
      <c r="E270" s="390"/>
      <c r="F270" s="425"/>
      <c r="G270" s="425"/>
    </row>
    <row r="271" spans="1:7" ht="21" customHeight="1">
      <c r="A271" s="350">
        <v>2020599</v>
      </c>
      <c r="B271" s="347" t="s">
        <v>386</v>
      </c>
      <c r="C271" s="432"/>
      <c r="D271" s="390"/>
      <c r="E271" s="390"/>
      <c r="F271" s="429"/>
      <c r="G271" s="429"/>
    </row>
    <row r="272" spans="1:7" ht="21" customHeight="1">
      <c r="A272" s="350">
        <v>20206</v>
      </c>
      <c r="B272" s="346" t="s">
        <v>387</v>
      </c>
      <c r="C272" s="431"/>
      <c r="D272" s="431"/>
      <c r="E272" s="431"/>
      <c r="F272" s="424">
        <f>IFERROR(E272/D272,0)*100</f>
        <v>0</v>
      </c>
      <c r="G272" s="424"/>
    </row>
    <row r="273" spans="1:7" s="41" customFormat="1" ht="21" customHeight="1">
      <c r="A273" s="350">
        <v>2020601</v>
      </c>
      <c r="B273" s="347" t="s">
        <v>388</v>
      </c>
      <c r="C273" s="432"/>
      <c r="D273" s="390"/>
      <c r="E273" s="390"/>
      <c r="F273" s="425"/>
      <c r="G273" s="425"/>
    </row>
    <row r="274" spans="1:7" s="41" customFormat="1" ht="21" customHeight="1">
      <c r="A274" s="350">
        <v>20207</v>
      </c>
      <c r="B274" s="346" t="s">
        <v>389</v>
      </c>
      <c r="C274" s="431"/>
      <c r="D274" s="431"/>
      <c r="E274" s="431"/>
      <c r="F274" s="424">
        <f>IFERROR(E274/D274,0)*100</f>
        <v>0</v>
      </c>
      <c r="G274" s="424"/>
    </row>
    <row r="275" spans="1:7" ht="21" customHeight="1">
      <c r="A275" s="350">
        <v>2020701</v>
      </c>
      <c r="B275" s="347" t="s">
        <v>390</v>
      </c>
      <c r="C275" s="432"/>
      <c r="D275" s="390"/>
      <c r="E275" s="390"/>
      <c r="F275" s="425"/>
      <c r="G275" s="425"/>
    </row>
    <row r="276" spans="1:7" s="41" customFormat="1" ht="21" customHeight="1">
      <c r="A276" s="350">
        <v>2020702</v>
      </c>
      <c r="B276" s="347" t="s">
        <v>391</v>
      </c>
      <c r="C276" s="432"/>
      <c r="D276" s="390"/>
      <c r="E276" s="390"/>
      <c r="F276" s="425"/>
      <c r="G276" s="425"/>
    </row>
    <row r="277" spans="1:7" ht="21" customHeight="1">
      <c r="A277" s="350">
        <v>2020703</v>
      </c>
      <c r="B277" s="347" t="s">
        <v>392</v>
      </c>
      <c r="C277" s="432"/>
      <c r="D277" s="390"/>
      <c r="E277" s="390"/>
      <c r="F277" s="429"/>
      <c r="G277" s="429"/>
    </row>
    <row r="278" spans="1:7" ht="21" customHeight="1">
      <c r="A278" s="350">
        <v>2020799</v>
      </c>
      <c r="B278" s="347" t="s">
        <v>393</v>
      </c>
      <c r="C278" s="432"/>
      <c r="D278" s="390"/>
      <c r="E278" s="390"/>
      <c r="F278" s="425"/>
      <c r="G278" s="425"/>
    </row>
    <row r="279" spans="1:7" ht="21" customHeight="1">
      <c r="A279" s="350">
        <v>20208</v>
      </c>
      <c r="B279" s="346" t="s">
        <v>394</v>
      </c>
      <c r="C279" s="431"/>
      <c r="D279" s="431"/>
      <c r="E279" s="431"/>
      <c r="F279" s="424">
        <f>IFERROR(E279/D279,0)*100</f>
        <v>0</v>
      </c>
      <c r="G279" s="424"/>
    </row>
    <row r="280" spans="1:7" ht="21" customHeight="1">
      <c r="A280" s="350">
        <v>2020801</v>
      </c>
      <c r="B280" s="347" t="s">
        <v>235</v>
      </c>
      <c r="C280" s="432"/>
      <c r="D280" s="390"/>
      <c r="E280" s="390"/>
      <c r="F280" s="425"/>
      <c r="G280" s="425"/>
    </row>
    <row r="281" spans="1:7" s="41" customFormat="1" ht="21" customHeight="1">
      <c r="A281" s="350">
        <v>2020802</v>
      </c>
      <c r="B281" s="347" t="s">
        <v>236</v>
      </c>
      <c r="C281" s="432"/>
      <c r="D281" s="390"/>
      <c r="E281" s="390"/>
      <c r="F281" s="425"/>
      <c r="G281" s="425"/>
    </row>
    <row r="282" spans="1:7" ht="21" customHeight="1">
      <c r="A282" s="350">
        <v>2020803</v>
      </c>
      <c r="B282" s="347" t="s">
        <v>237</v>
      </c>
      <c r="C282" s="432"/>
      <c r="D282" s="390"/>
      <c r="E282" s="390"/>
      <c r="F282" s="425"/>
      <c r="G282" s="425"/>
    </row>
    <row r="283" spans="1:7" ht="21" customHeight="1">
      <c r="A283" s="350">
        <v>2020850</v>
      </c>
      <c r="B283" s="347" t="s">
        <v>244</v>
      </c>
      <c r="C283" s="432"/>
      <c r="D283" s="390"/>
      <c r="E283" s="390"/>
      <c r="F283" s="429"/>
      <c r="G283" s="429"/>
    </row>
    <row r="284" spans="1:7" ht="21" customHeight="1">
      <c r="A284" s="350">
        <v>2020899</v>
      </c>
      <c r="B284" s="347" t="s">
        <v>395</v>
      </c>
      <c r="C284" s="432"/>
      <c r="D284" s="390"/>
      <c r="E284" s="390"/>
      <c r="F284" s="425"/>
      <c r="G284" s="425"/>
    </row>
    <row r="285" spans="1:7" ht="21" customHeight="1">
      <c r="A285" s="350">
        <v>20299</v>
      </c>
      <c r="B285" s="346" t="s">
        <v>396</v>
      </c>
      <c r="C285" s="431"/>
      <c r="D285" s="431"/>
      <c r="E285" s="431"/>
      <c r="F285" s="424">
        <f>IFERROR(E285/D285,0)*100</f>
        <v>0</v>
      </c>
      <c r="G285" s="424"/>
    </row>
    <row r="286" spans="1:7" ht="21" customHeight="1">
      <c r="A286" s="350">
        <v>2029999</v>
      </c>
      <c r="B286" s="347" t="s">
        <v>397</v>
      </c>
      <c r="C286" s="432"/>
      <c r="D286" s="390"/>
      <c r="E286" s="390"/>
      <c r="F286" s="429"/>
      <c r="G286" s="429"/>
    </row>
    <row r="287" spans="1:7" s="41" customFormat="1" ht="21" customHeight="1">
      <c r="A287" s="350">
        <v>203</v>
      </c>
      <c r="B287" s="346" t="s">
        <v>155</v>
      </c>
      <c r="C287" s="217">
        <f>C288+C292+C294+C296+C304</f>
        <v>129</v>
      </c>
      <c r="D287" s="217">
        <f t="shared" ref="D287:E287" si="24">D288+D292+D294+D296+D304</f>
        <v>129</v>
      </c>
      <c r="E287" s="217">
        <f t="shared" si="24"/>
        <v>123</v>
      </c>
      <c r="F287" s="424">
        <f t="shared" ref="F287:F288" si="25">IFERROR(E287/D287,0)*100</f>
        <v>95.3</v>
      </c>
      <c r="G287" s="424">
        <v>129.5</v>
      </c>
    </row>
    <row r="288" spans="1:7" ht="21" customHeight="1">
      <c r="A288" s="350">
        <v>20301</v>
      </c>
      <c r="B288" s="346" t="s">
        <v>398</v>
      </c>
      <c r="C288" s="431"/>
      <c r="D288" s="431"/>
      <c r="E288" s="431"/>
      <c r="F288" s="424">
        <f t="shared" si="25"/>
        <v>0</v>
      </c>
      <c r="G288" s="424"/>
    </row>
    <row r="289" spans="1:7" ht="21" customHeight="1">
      <c r="A289" s="350">
        <v>2030101</v>
      </c>
      <c r="B289" s="347" t="s">
        <v>399</v>
      </c>
      <c r="C289" s="432"/>
      <c r="D289" s="390"/>
      <c r="E289" s="390"/>
      <c r="F289" s="429"/>
      <c r="G289" s="429"/>
    </row>
    <row r="290" spans="1:7" s="41" customFormat="1" ht="21" customHeight="1">
      <c r="A290" s="350">
        <v>2030102</v>
      </c>
      <c r="B290" s="347" t="s">
        <v>400</v>
      </c>
      <c r="C290" s="428"/>
      <c r="D290" s="390"/>
      <c r="E290" s="390"/>
      <c r="F290" s="425"/>
      <c r="G290" s="425"/>
    </row>
    <row r="291" spans="1:7" ht="21" customHeight="1">
      <c r="A291" s="350">
        <v>2030199</v>
      </c>
      <c r="B291" s="347" t="s">
        <v>401</v>
      </c>
      <c r="C291" s="428"/>
      <c r="D291" s="390"/>
      <c r="E291" s="390"/>
      <c r="F291" s="425"/>
      <c r="G291" s="425"/>
    </row>
    <row r="292" spans="1:7" ht="21" customHeight="1">
      <c r="A292" s="350">
        <v>20304</v>
      </c>
      <c r="B292" s="346" t="s">
        <v>402</v>
      </c>
      <c r="C292" s="431"/>
      <c r="D292" s="431"/>
      <c r="E292" s="431"/>
      <c r="F292" s="424">
        <f>IFERROR(E292/D292,0)*100</f>
        <v>0</v>
      </c>
      <c r="G292" s="424"/>
    </row>
    <row r="293" spans="1:7" ht="21" customHeight="1">
      <c r="A293" s="350">
        <v>2030401</v>
      </c>
      <c r="B293" s="347" t="s">
        <v>403</v>
      </c>
      <c r="C293" s="432"/>
      <c r="D293" s="390"/>
      <c r="E293" s="390"/>
      <c r="F293" s="425"/>
      <c r="G293" s="425"/>
    </row>
    <row r="294" spans="1:7" ht="21" customHeight="1">
      <c r="A294" s="350">
        <v>20305</v>
      </c>
      <c r="B294" s="346" t="s">
        <v>404</v>
      </c>
      <c r="C294" s="431"/>
      <c r="D294" s="431"/>
      <c r="E294" s="431"/>
      <c r="F294" s="424">
        <f>IFERROR(E294/D294,0)*100</f>
        <v>0</v>
      </c>
      <c r="G294" s="424"/>
    </row>
    <row r="295" spans="1:7" ht="21" customHeight="1">
      <c r="A295" s="350">
        <v>2030501</v>
      </c>
      <c r="B295" s="347" t="s">
        <v>405</v>
      </c>
      <c r="C295" s="432"/>
      <c r="D295" s="390"/>
      <c r="E295" s="390"/>
      <c r="F295" s="425"/>
      <c r="G295" s="425"/>
    </row>
    <row r="296" spans="1:7" ht="21" customHeight="1">
      <c r="A296" s="350">
        <v>20306</v>
      </c>
      <c r="B296" s="346" t="s">
        <v>406</v>
      </c>
      <c r="C296" s="431">
        <f>SUM(C297:C303)</f>
        <v>81</v>
      </c>
      <c r="D296" s="431">
        <f t="shared" ref="D296:E296" si="26">SUM(D297:D303)</f>
        <v>81</v>
      </c>
      <c r="E296" s="431">
        <f t="shared" si="26"/>
        <v>81</v>
      </c>
      <c r="F296" s="424">
        <f>IFERROR(E296/D296,0)*100</f>
        <v>100</v>
      </c>
      <c r="G296" s="424">
        <v>117.4</v>
      </c>
    </row>
    <row r="297" spans="1:7" ht="21" customHeight="1">
      <c r="A297" s="350">
        <v>2030601</v>
      </c>
      <c r="B297" s="347" t="s">
        <v>407</v>
      </c>
      <c r="C297" s="220">
        <v>60</v>
      </c>
      <c r="D297" s="390">
        <v>60</v>
      </c>
      <c r="E297" s="390">
        <v>60</v>
      </c>
      <c r="F297" s="425"/>
      <c r="G297" s="425"/>
    </row>
    <row r="298" spans="1:7" ht="21" customHeight="1">
      <c r="A298" s="350">
        <v>2030602</v>
      </c>
      <c r="B298" s="347" t="s">
        <v>408</v>
      </c>
      <c r="C298" s="220"/>
      <c r="D298" s="390"/>
      <c r="E298" s="390"/>
      <c r="F298" s="425"/>
      <c r="G298" s="425"/>
    </row>
    <row r="299" spans="1:7" ht="21" customHeight="1">
      <c r="A299" s="350">
        <v>2030603</v>
      </c>
      <c r="B299" s="347" t="s">
        <v>409</v>
      </c>
      <c r="C299" s="220">
        <v>16</v>
      </c>
      <c r="D299" s="390">
        <v>16</v>
      </c>
      <c r="E299" s="390">
        <v>16</v>
      </c>
      <c r="F299" s="425"/>
      <c r="G299" s="425"/>
    </row>
    <row r="300" spans="1:7" ht="21" customHeight="1">
      <c r="A300" s="350">
        <v>2030604</v>
      </c>
      <c r="B300" s="347" t="s">
        <v>410</v>
      </c>
      <c r="C300" s="428"/>
      <c r="D300" s="390"/>
      <c r="E300" s="390"/>
      <c r="F300" s="429"/>
      <c r="G300" s="429"/>
    </row>
    <row r="301" spans="1:7" ht="21" customHeight="1">
      <c r="A301" s="350">
        <v>2030607</v>
      </c>
      <c r="B301" s="347" t="s">
        <v>411</v>
      </c>
      <c r="C301" s="428"/>
      <c r="D301" s="390"/>
      <c r="E301" s="390"/>
      <c r="F301" s="425"/>
      <c r="G301" s="425"/>
    </row>
    <row r="302" spans="1:7" ht="21" customHeight="1">
      <c r="A302" s="350">
        <v>2030608</v>
      </c>
      <c r="B302" s="347" t="s">
        <v>412</v>
      </c>
      <c r="C302" s="428"/>
      <c r="D302" s="390"/>
      <c r="E302" s="390"/>
      <c r="F302" s="425"/>
      <c r="G302" s="425"/>
    </row>
    <row r="303" spans="1:7" ht="21" customHeight="1">
      <c r="A303" s="350">
        <v>2030699</v>
      </c>
      <c r="B303" s="347" t="s">
        <v>413</v>
      </c>
      <c r="C303" s="428">
        <v>5</v>
      </c>
      <c r="D303" s="390">
        <v>5</v>
      </c>
      <c r="E303" s="390">
        <v>5</v>
      </c>
      <c r="F303" s="429"/>
      <c r="G303" s="429"/>
    </row>
    <row r="304" spans="1:7" s="41" customFormat="1" ht="21" customHeight="1">
      <c r="A304" s="350">
        <v>20399</v>
      </c>
      <c r="B304" s="346" t="s">
        <v>414</v>
      </c>
      <c r="C304" s="431">
        <f>SUM(C305)</f>
        <v>48</v>
      </c>
      <c r="D304" s="431">
        <f t="shared" ref="D304:E304" si="27">SUM(D305)</f>
        <v>48</v>
      </c>
      <c r="E304" s="431">
        <f t="shared" si="27"/>
        <v>42</v>
      </c>
      <c r="F304" s="424">
        <f>IFERROR(E304/D304,0)*100</f>
        <v>87.5</v>
      </c>
      <c r="G304" s="424">
        <v>161.5</v>
      </c>
    </row>
    <row r="305" spans="1:7" ht="21" customHeight="1">
      <c r="A305" s="350">
        <v>2039999</v>
      </c>
      <c r="B305" s="347" t="s">
        <v>415</v>
      </c>
      <c r="C305" s="220">
        <v>48</v>
      </c>
      <c r="D305" s="390">
        <v>48</v>
      </c>
      <c r="E305" s="390">
        <v>42</v>
      </c>
      <c r="F305" s="425"/>
      <c r="G305" s="425"/>
    </row>
    <row r="306" spans="1:7" ht="21" customHeight="1">
      <c r="A306" s="350">
        <v>204</v>
      </c>
      <c r="B306" s="346" t="s">
        <v>156</v>
      </c>
      <c r="C306" s="217">
        <f>C307+C310+C321+C328+C336+C345+C359+C369+C379+C387+C393</f>
        <v>12567</v>
      </c>
      <c r="D306" s="217">
        <f t="shared" ref="D306:E306" si="28">D307+D310+D321+D328+D336+D345+D359+D369+D379+D387+D393</f>
        <v>15436</v>
      </c>
      <c r="E306" s="217">
        <f t="shared" si="28"/>
        <v>14307</v>
      </c>
      <c r="F306" s="424">
        <f t="shared" ref="F306:F307" si="29">IFERROR(E306/D306,0)*100</f>
        <v>92.7</v>
      </c>
      <c r="G306" s="424">
        <v>113.3</v>
      </c>
    </row>
    <row r="307" spans="1:7" ht="21" customHeight="1">
      <c r="A307" s="350">
        <v>20401</v>
      </c>
      <c r="B307" s="346" t="s">
        <v>416</v>
      </c>
      <c r="C307" s="392"/>
      <c r="D307" s="431">
        <f t="shared" ref="D307:E307" si="30">SUM(D308:D309)</f>
        <v>10</v>
      </c>
      <c r="E307" s="431">
        <f t="shared" si="30"/>
        <v>10</v>
      </c>
      <c r="F307" s="424">
        <f t="shared" si="29"/>
        <v>100</v>
      </c>
      <c r="G307" s="424">
        <v>50</v>
      </c>
    </row>
    <row r="308" spans="1:7" ht="21" customHeight="1">
      <c r="A308" s="350">
        <v>2040101</v>
      </c>
      <c r="B308" s="347" t="s">
        <v>417</v>
      </c>
      <c r="C308" s="220"/>
      <c r="D308" s="390">
        <v>10</v>
      </c>
      <c r="E308" s="390">
        <v>10</v>
      </c>
      <c r="F308" s="425"/>
      <c r="G308" s="425"/>
    </row>
    <row r="309" spans="1:7" ht="21" customHeight="1">
      <c r="A309" s="350">
        <v>2040199</v>
      </c>
      <c r="B309" s="347" t="s">
        <v>418</v>
      </c>
      <c r="C309" s="216"/>
      <c r="D309" s="390"/>
      <c r="E309" s="390"/>
      <c r="F309" s="425"/>
      <c r="G309" s="425"/>
    </row>
    <row r="310" spans="1:7" ht="21" customHeight="1">
      <c r="A310" s="350">
        <v>20402</v>
      </c>
      <c r="B310" s="346" t="s">
        <v>419</v>
      </c>
      <c r="C310" s="217">
        <f>SUM(C311:C320)</f>
        <v>10636</v>
      </c>
      <c r="D310" s="217">
        <f t="shared" ref="D310:E310" si="31">SUM(D311:D320)</f>
        <v>12704</v>
      </c>
      <c r="E310" s="217">
        <f t="shared" si="31"/>
        <v>11733</v>
      </c>
      <c r="F310" s="424">
        <f>IFERROR(E310/D310,0)*100</f>
        <v>92.4</v>
      </c>
      <c r="G310" s="424">
        <v>116.4</v>
      </c>
    </row>
    <row r="311" spans="1:7" ht="21" customHeight="1">
      <c r="A311" s="350">
        <v>2040201</v>
      </c>
      <c r="B311" s="347" t="s">
        <v>235</v>
      </c>
      <c r="C311" s="220">
        <v>9038</v>
      </c>
      <c r="D311" s="390">
        <v>9575</v>
      </c>
      <c r="E311" s="390">
        <v>9123</v>
      </c>
      <c r="F311" s="425"/>
      <c r="G311" s="425"/>
    </row>
    <row r="312" spans="1:7" ht="21" customHeight="1">
      <c r="A312" s="350">
        <v>2040202</v>
      </c>
      <c r="B312" s="347" t="s">
        <v>236</v>
      </c>
      <c r="C312" s="220">
        <v>385</v>
      </c>
      <c r="D312" s="390">
        <v>1240</v>
      </c>
      <c r="E312" s="390">
        <v>1036</v>
      </c>
      <c r="F312" s="425"/>
      <c r="G312" s="425"/>
    </row>
    <row r="313" spans="1:7" ht="21" customHeight="1">
      <c r="A313" s="350">
        <v>2040203</v>
      </c>
      <c r="B313" s="347" t="s">
        <v>237</v>
      </c>
      <c r="C313" s="220"/>
      <c r="D313" s="390"/>
      <c r="E313" s="390"/>
      <c r="F313" s="425"/>
      <c r="G313" s="425"/>
    </row>
    <row r="314" spans="1:7" s="41" customFormat="1" ht="21" customHeight="1">
      <c r="A314" s="354">
        <v>2040219</v>
      </c>
      <c r="B314" s="347" t="s">
        <v>276</v>
      </c>
      <c r="C314" s="220"/>
      <c r="D314" s="390"/>
      <c r="E314" s="390"/>
      <c r="F314" s="425"/>
      <c r="G314" s="425"/>
    </row>
    <row r="315" spans="1:7" ht="21" customHeight="1">
      <c r="A315" s="350">
        <v>2040220</v>
      </c>
      <c r="B315" s="347" t="s">
        <v>420</v>
      </c>
      <c r="C315" s="220">
        <v>1131</v>
      </c>
      <c r="D315" s="390">
        <v>1806</v>
      </c>
      <c r="E315" s="390">
        <v>1513</v>
      </c>
      <c r="F315" s="425"/>
      <c r="G315" s="425"/>
    </row>
    <row r="316" spans="1:7" ht="21" customHeight="1">
      <c r="A316" s="350">
        <v>2040221</v>
      </c>
      <c r="B316" s="347" t="s">
        <v>421</v>
      </c>
      <c r="C316" s="220"/>
      <c r="D316" s="390"/>
      <c r="E316" s="390"/>
      <c r="F316" s="425"/>
      <c r="G316" s="425"/>
    </row>
    <row r="317" spans="1:7" ht="21" customHeight="1">
      <c r="A317" s="350">
        <v>2040222</v>
      </c>
      <c r="B317" s="347" t="s">
        <v>422</v>
      </c>
      <c r="C317" s="220"/>
      <c r="D317" s="390"/>
      <c r="E317" s="390"/>
      <c r="F317" s="429"/>
      <c r="G317" s="429"/>
    </row>
    <row r="318" spans="1:7" ht="21" customHeight="1">
      <c r="A318" s="350">
        <v>2040223</v>
      </c>
      <c r="B318" s="347" t="s">
        <v>423</v>
      </c>
      <c r="C318" s="220"/>
      <c r="D318" s="390"/>
      <c r="E318" s="390"/>
      <c r="F318" s="425"/>
      <c r="G318" s="425"/>
    </row>
    <row r="319" spans="1:7" ht="21" customHeight="1">
      <c r="A319" s="350">
        <v>2040250</v>
      </c>
      <c r="B319" s="347" t="s">
        <v>244</v>
      </c>
      <c r="C319" s="220"/>
      <c r="D319" s="390"/>
      <c r="E319" s="390"/>
      <c r="F319" s="425"/>
      <c r="G319" s="425"/>
    </row>
    <row r="320" spans="1:7" ht="21" customHeight="1">
      <c r="A320" s="350">
        <v>2040299</v>
      </c>
      <c r="B320" s="347" t="s">
        <v>424</v>
      </c>
      <c r="C320" s="220">
        <v>82</v>
      </c>
      <c r="D320" s="390">
        <v>83</v>
      </c>
      <c r="E320" s="390">
        <v>61</v>
      </c>
      <c r="F320" s="425"/>
      <c r="G320" s="425"/>
    </row>
    <row r="321" spans="1:7" ht="21" customHeight="1">
      <c r="A321" s="350">
        <v>20403</v>
      </c>
      <c r="B321" s="346" t="s">
        <v>425</v>
      </c>
      <c r="C321" s="217"/>
      <c r="D321" s="217"/>
      <c r="E321" s="217"/>
      <c r="F321" s="424">
        <f>IFERROR(E321/D321,0)*100</f>
        <v>0</v>
      </c>
      <c r="G321" s="424">
        <v>0</v>
      </c>
    </row>
    <row r="322" spans="1:7" ht="21" customHeight="1">
      <c r="A322" s="350">
        <v>2040301</v>
      </c>
      <c r="B322" s="347" t="s">
        <v>235</v>
      </c>
      <c r="C322" s="220"/>
      <c r="D322" s="390"/>
      <c r="E322" s="390"/>
      <c r="F322" s="425"/>
      <c r="G322" s="425"/>
    </row>
    <row r="323" spans="1:7" ht="21" customHeight="1">
      <c r="A323" s="350">
        <v>2040302</v>
      </c>
      <c r="B323" s="347" t="s">
        <v>236</v>
      </c>
      <c r="C323" s="220"/>
      <c r="D323" s="390"/>
      <c r="E323" s="390"/>
      <c r="F323" s="425"/>
      <c r="G323" s="425"/>
    </row>
    <row r="324" spans="1:7" s="328" customFormat="1" ht="21" customHeight="1">
      <c r="A324" s="350">
        <v>2040303</v>
      </c>
      <c r="B324" s="347" t="s">
        <v>237</v>
      </c>
      <c r="C324" s="220"/>
      <c r="D324" s="390"/>
      <c r="E324" s="390"/>
      <c r="F324" s="425"/>
      <c r="G324" s="425"/>
    </row>
    <row r="325" spans="1:7" ht="21" customHeight="1">
      <c r="A325" s="350">
        <v>2040304</v>
      </c>
      <c r="B325" s="347" t="s">
        <v>426</v>
      </c>
      <c r="C325" s="220"/>
      <c r="D325" s="390"/>
      <c r="E325" s="390"/>
      <c r="F325" s="425"/>
      <c r="G325" s="425"/>
    </row>
    <row r="326" spans="1:7" ht="21" customHeight="1">
      <c r="A326" s="350">
        <v>2040350</v>
      </c>
      <c r="B326" s="347" t="s">
        <v>244</v>
      </c>
      <c r="C326" s="220"/>
      <c r="D326" s="390"/>
      <c r="E326" s="390"/>
      <c r="F326" s="425"/>
      <c r="G326" s="425"/>
    </row>
    <row r="327" spans="1:7" ht="21" customHeight="1">
      <c r="A327" s="350">
        <v>2040399</v>
      </c>
      <c r="B327" s="347" t="s">
        <v>427</v>
      </c>
      <c r="C327" s="220"/>
      <c r="D327" s="390"/>
      <c r="E327" s="390"/>
      <c r="F327" s="429"/>
      <c r="G327" s="429"/>
    </row>
    <row r="328" spans="1:7" ht="21" customHeight="1">
      <c r="A328" s="350">
        <v>20404</v>
      </c>
      <c r="B328" s="346" t="s">
        <v>428</v>
      </c>
      <c r="C328" s="217">
        <f>SUM(C329:C335)</f>
        <v>374</v>
      </c>
      <c r="D328" s="217">
        <f t="shared" ref="D328:E328" si="32">SUM(D329:D335)</f>
        <v>377</v>
      </c>
      <c r="E328" s="217">
        <f t="shared" si="32"/>
        <v>377</v>
      </c>
      <c r="F328" s="424">
        <f>IFERROR(E328/D328,0)*100</f>
        <v>100</v>
      </c>
      <c r="G328" s="424">
        <v>121.6</v>
      </c>
    </row>
    <row r="329" spans="1:7" ht="21" customHeight="1">
      <c r="A329" s="350">
        <v>2040401</v>
      </c>
      <c r="B329" s="347" t="s">
        <v>235</v>
      </c>
      <c r="C329" s="220">
        <v>374</v>
      </c>
      <c r="D329" s="390">
        <v>371</v>
      </c>
      <c r="E329" s="390">
        <v>371</v>
      </c>
      <c r="F329" s="425"/>
      <c r="G329" s="425"/>
    </row>
    <row r="330" spans="1:7" ht="21" customHeight="1">
      <c r="A330" s="350">
        <v>2040402</v>
      </c>
      <c r="B330" s="347" t="s">
        <v>236</v>
      </c>
      <c r="C330" s="220"/>
      <c r="D330" s="390"/>
      <c r="E330" s="390"/>
      <c r="F330" s="425"/>
      <c r="G330" s="425"/>
    </row>
    <row r="331" spans="1:7" ht="21" customHeight="1">
      <c r="A331" s="350">
        <v>2040403</v>
      </c>
      <c r="B331" s="347" t="s">
        <v>237</v>
      </c>
      <c r="C331" s="220"/>
      <c r="D331" s="390"/>
      <c r="E331" s="390"/>
      <c r="F331" s="425"/>
      <c r="G331" s="425"/>
    </row>
    <row r="332" spans="1:7" s="328" customFormat="1" ht="21" customHeight="1">
      <c r="A332" s="350">
        <v>2040409</v>
      </c>
      <c r="B332" s="347" t="s">
        <v>429</v>
      </c>
      <c r="C332" s="220"/>
      <c r="D332" s="390"/>
      <c r="E332" s="390"/>
      <c r="F332" s="425"/>
      <c r="G332" s="425"/>
    </row>
    <row r="333" spans="1:7" ht="21" customHeight="1">
      <c r="A333" s="350">
        <v>2040410</v>
      </c>
      <c r="B333" s="347" t="s">
        <v>430</v>
      </c>
      <c r="C333" s="220"/>
      <c r="D333" s="390">
        <v>6</v>
      </c>
      <c r="E333" s="390">
        <v>6</v>
      </c>
      <c r="F333" s="425"/>
      <c r="G333" s="425"/>
    </row>
    <row r="334" spans="1:7" ht="21" customHeight="1">
      <c r="A334" s="350">
        <v>2040450</v>
      </c>
      <c r="B334" s="347" t="s">
        <v>244</v>
      </c>
      <c r="C334" s="220"/>
      <c r="D334" s="390"/>
      <c r="E334" s="390"/>
      <c r="F334" s="425"/>
      <c r="G334" s="425"/>
    </row>
    <row r="335" spans="1:7" ht="21" customHeight="1">
      <c r="A335" s="350">
        <v>2040499</v>
      </c>
      <c r="B335" s="347" t="s">
        <v>431</v>
      </c>
      <c r="C335" s="220"/>
      <c r="D335" s="390"/>
      <c r="E335" s="390"/>
      <c r="F335" s="425"/>
      <c r="G335" s="425"/>
    </row>
    <row r="336" spans="1:7" ht="21" customHeight="1">
      <c r="A336" s="350">
        <v>20405</v>
      </c>
      <c r="B336" s="346" t="s">
        <v>432</v>
      </c>
      <c r="C336" s="217">
        <f>SUM(C337:C344)</f>
        <v>45</v>
      </c>
      <c r="D336" s="217">
        <f t="shared" ref="D336:E336" si="33">SUM(D337:D344)</f>
        <v>503</v>
      </c>
      <c r="E336" s="217">
        <f t="shared" si="33"/>
        <v>503</v>
      </c>
      <c r="F336" s="424">
        <f>IFERROR(E336/D336,0)*100</f>
        <v>100</v>
      </c>
      <c r="G336" s="424">
        <v>93.7</v>
      </c>
    </row>
    <row r="337" spans="1:7" ht="21" customHeight="1">
      <c r="A337" s="350">
        <v>2040501</v>
      </c>
      <c r="B337" s="347" t="s">
        <v>235</v>
      </c>
      <c r="C337" s="220">
        <v>36</v>
      </c>
      <c r="D337" s="390">
        <v>494</v>
      </c>
      <c r="E337" s="390">
        <v>494</v>
      </c>
      <c r="F337" s="430"/>
      <c r="G337" s="430"/>
    </row>
    <row r="338" spans="1:7" s="41" customFormat="1" ht="21" customHeight="1">
      <c r="A338" s="350">
        <v>2040502</v>
      </c>
      <c r="B338" s="347" t="s">
        <v>236</v>
      </c>
      <c r="C338" s="220">
        <v>4</v>
      </c>
      <c r="D338" s="390">
        <v>4</v>
      </c>
      <c r="E338" s="390">
        <v>4</v>
      </c>
      <c r="F338" s="425"/>
      <c r="G338" s="425"/>
    </row>
    <row r="339" spans="1:7" ht="21" customHeight="1">
      <c r="A339" s="350">
        <v>2040503</v>
      </c>
      <c r="B339" s="347" t="s">
        <v>237</v>
      </c>
      <c r="C339" s="428"/>
      <c r="D339" s="390"/>
      <c r="E339" s="390"/>
      <c r="F339" s="425"/>
      <c r="G339" s="425"/>
    </row>
    <row r="340" spans="1:7" ht="21" customHeight="1">
      <c r="A340" s="350">
        <v>2040504</v>
      </c>
      <c r="B340" s="347" t="s">
        <v>433</v>
      </c>
      <c r="C340" s="220"/>
      <c r="D340" s="390"/>
      <c r="E340" s="390"/>
      <c r="F340" s="425"/>
      <c r="G340" s="425"/>
    </row>
    <row r="341" spans="1:7" s="41" customFormat="1" ht="21" customHeight="1">
      <c r="A341" s="350">
        <v>2040505</v>
      </c>
      <c r="B341" s="347" t="s">
        <v>434</v>
      </c>
      <c r="C341" s="220"/>
      <c r="D341" s="390"/>
      <c r="E341" s="390"/>
      <c r="F341" s="425"/>
      <c r="G341" s="425"/>
    </row>
    <row r="342" spans="1:7" s="41" customFormat="1" ht="21" customHeight="1">
      <c r="A342" s="350">
        <v>2040506</v>
      </c>
      <c r="B342" s="347" t="s">
        <v>435</v>
      </c>
      <c r="C342" s="220"/>
      <c r="D342" s="390"/>
      <c r="E342" s="390"/>
      <c r="F342" s="425"/>
      <c r="G342" s="425"/>
    </row>
    <row r="343" spans="1:7" ht="21" customHeight="1">
      <c r="A343" s="350">
        <v>2040550</v>
      </c>
      <c r="B343" s="347" t="s">
        <v>244</v>
      </c>
      <c r="C343" s="220"/>
      <c r="D343" s="390"/>
      <c r="E343" s="390"/>
      <c r="F343" s="425"/>
      <c r="G343" s="425"/>
    </row>
    <row r="344" spans="1:7" ht="21" customHeight="1">
      <c r="A344" s="350">
        <v>2040599</v>
      </c>
      <c r="B344" s="347" t="s">
        <v>436</v>
      </c>
      <c r="C344" s="220">
        <v>5</v>
      </c>
      <c r="D344" s="390">
        <v>5</v>
      </c>
      <c r="E344" s="390">
        <v>5</v>
      </c>
      <c r="F344" s="425"/>
      <c r="G344" s="425"/>
    </row>
    <row r="345" spans="1:7" ht="21" customHeight="1">
      <c r="A345" s="350">
        <v>20406</v>
      </c>
      <c r="B345" s="346" t="s">
        <v>437</v>
      </c>
      <c r="C345" s="217">
        <f>SUM(C346:C358)</f>
        <v>1499</v>
      </c>
      <c r="D345" s="217">
        <f t="shared" ref="D345:E345" si="34">SUM(D346:D358)</f>
        <v>1829</v>
      </c>
      <c r="E345" s="217">
        <f t="shared" si="34"/>
        <v>1671</v>
      </c>
      <c r="F345" s="424">
        <f>IFERROR(E345/D345,0)*100</f>
        <v>91.4</v>
      </c>
      <c r="G345" s="424">
        <v>100</v>
      </c>
    </row>
    <row r="346" spans="1:7" ht="21" customHeight="1">
      <c r="A346" s="350">
        <v>2040601</v>
      </c>
      <c r="B346" s="347" t="s">
        <v>235</v>
      </c>
      <c r="C346" s="220">
        <v>1349</v>
      </c>
      <c r="D346" s="390">
        <v>1452</v>
      </c>
      <c r="E346" s="390">
        <v>1395</v>
      </c>
      <c r="F346" s="425"/>
      <c r="G346" s="425"/>
    </row>
    <row r="347" spans="1:7" s="41" customFormat="1" ht="21" customHeight="1">
      <c r="A347" s="350">
        <v>2040602</v>
      </c>
      <c r="B347" s="347" t="s">
        <v>236</v>
      </c>
      <c r="C347" s="220">
        <v>105</v>
      </c>
      <c r="D347" s="390">
        <v>332</v>
      </c>
      <c r="E347" s="390">
        <v>235</v>
      </c>
      <c r="F347" s="425"/>
      <c r="G347" s="425"/>
    </row>
    <row r="348" spans="1:7" ht="21" customHeight="1">
      <c r="A348" s="350">
        <v>2040603</v>
      </c>
      <c r="B348" s="347" t="s">
        <v>237</v>
      </c>
      <c r="C348" s="220"/>
      <c r="D348" s="390"/>
      <c r="E348" s="390"/>
      <c r="F348" s="425"/>
      <c r="G348" s="425"/>
    </row>
    <row r="349" spans="1:7" ht="21" customHeight="1">
      <c r="A349" s="350">
        <v>2040604</v>
      </c>
      <c r="B349" s="347" t="s">
        <v>438</v>
      </c>
      <c r="C349" s="220">
        <v>10</v>
      </c>
      <c r="D349" s="390">
        <v>10</v>
      </c>
      <c r="E349" s="390">
        <v>10</v>
      </c>
      <c r="F349" s="425"/>
      <c r="G349" s="425"/>
    </row>
    <row r="350" spans="1:7" ht="21" customHeight="1">
      <c r="A350" s="350">
        <v>2040605</v>
      </c>
      <c r="B350" s="347" t="s">
        <v>439</v>
      </c>
      <c r="C350" s="220"/>
      <c r="D350" s="390"/>
      <c r="E350" s="390"/>
      <c r="F350" s="425"/>
      <c r="G350" s="425"/>
    </row>
    <row r="351" spans="1:7" ht="21" customHeight="1">
      <c r="A351" s="350">
        <v>2040606</v>
      </c>
      <c r="B351" s="347" t="s">
        <v>440</v>
      </c>
      <c r="C351" s="220"/>
      <c r="D351" s="390"/>
      <c r="E351" s="390"/>
      <c r="F351" s="429"/>
      <c r="G351" s="429"/>
    </row>
    <row r="352" spans="1:7" ht="21" customHeight="1">
      <c r="A352" s="350">
        <v>2040607</v>
      </c>
      <c r="B352" s="347" t="s">
        <v>441</v>
      </c>
      <c r="C352" s="220">
        <v>9</v>
      </c>
      <c r="D352" s="390">
        <v>9</v>
      </c>
      <c r="E352" s="390">
        <v>5</v>
      </c>
      <c r="F352" s="425"/>
      <c r="G352" s="425"/>
    </row>
    <row r="353" spans="1:7" ht="21" customHeight="1">
      <c r="A353" s="350">
        <v>2040608</v>
      </c>
      <c r="B353" s="347" t="s">
        <v>442</v>
      </c>
      <c r="C353" s="220"/>
      <c r="D353" s="390"/>
      <c r="E353" s="390"/>
      <c r="F353" s="425"/>
      <c r="G353" s="425"/>
    </row>
    <row r="354" spans="1:7" s="41" customFormat="1" ht="21" customHeight="1">
      <c r="A354" s="350">
        <v>2040610</v>
      </c>
      <c r="B354" s="347" t="s">
        <v>443</v>
      </c>
      <c r="C354" s="220">
        <v>26</v>
      </c>
      <c r="D354" s="390">
        <v>26</v>
      </c>
      <c r="E354" s="390">
        <v>26</v>
      </c>
      <c r="F354" s="429"/>
      <c r="G354" s="429"/>
    </row>
    <row r="355" spans="1:7" ht="21" customHeight="1">
      <c r="A355" s="350">
        <v>2040612</v>
      </c>
      <c r="B355" s="347" t="s">
        <v>444</v>
      </c>
      <c r="C355" s="220"/>
      <c r="D355" s="390"/>
      <c r="E355" s="390"/>
      <c r="F355" s="429"/>
      <c r="G355" s="429"/>
    </row>
    <row r="356" spans="1:7" ht="21" customHeight="1">
      <c r="A356" s="350">
        <v>2040613</v>
      </c>
      <c r="B356" s="347" t="s">
        <v>276</v>
      </c>
      <c r="C356" s="220"/>
      <c r="D356" s="390"/>
      <c r="E356" s="390"/>
      <c r="F356" s="425"/>
      <c r="G356" s="425"/>
    </row>
    <row r="357" spans="1:7" ht="21" customHeight="1">
      <c r="A357" s="350">
        <v>2040650</v>
      </c>
      <c r="B357" s="347" t="s">
        <v>244</v>
      </c>
      <c r="C357" s="220"/>
      <c r="D357" s="390"/>
      <c r="E357" s="390"/>
      <c r="F357" s="425"/>
      <c r="G357" s="425"/>
    </row>
    <row r="358" spans="1:7" ht="21" customHeight="1">
      <c r="A358" s="350">
        <v>2040699</v>
      </c>
      <c r="B358" s="347" t="s">
        <v>445</v>
      </c>
      <c r="C358" s="220"/>
      <c r="D358" s="390"/>
      <c r="E358" s="390"/>
      <c r="F358" s="425"/>
      <c r="G358" s="425"/>
    </row>
    <row r="359" spans="1:7" ht="21" customHeight="1">
      <c r="A359" s="350">
        <v>20407</v>
      </c>
      <c r="B359" s="346" t="s">
        <v>446</v>
      </c>
      <c r="C359" s="217"/>
      <c r="D359" s="217"/>
      <c r="E359" s="217"/>
      <c r="F359" s="424">
        <f>IFERROR(E359/D359,0)*100</f>
        <v>0</v>
      </c>
      <c r="G359" s="424"/>
    </row>
    <row r="360" spans="1:7" ht="21" customHeight="1">
      <c r="A360" s="350">
        <v>2040701</v>
      </c>
      <c r="B360" s="347" t="s">
        <v>235</v>
      </c>
      <c r="C360" s="220"/>
      <c r="D360" s="390"/>
      <c r="E360" s="390"/>
      <c r="F360" s="429"/>
      <c r="G360" s="429"/>
    </row>
    <row r="361" spans="1:7" ht="21" customHeight="1">
      <c r="A361" s="350">
        <v>2040702</v>
      </c>
      <c r="B361" s="347" t="s">
        <v>236</v>
      </c>
      <c r="C361" s="220"/>
      <c r="D361" s="390"/>
      <c r="E361" s="390"/>
      <c r="F361" s="425"/>
      <c r="G361" s="425"/>
    </row>
    <row r="362" spans="1:7" ht="21" customHeight="1">
      <c r="A362" s="350">
        <v>2040703</v>
      </c>
      <c r="B362" s="347" t="s">
        <v>237</v>
      </c>
      <c r="C362" s="220"/>
      <c r="D362" s="390"/>
      <c r="E362" s="390"/>
      <c r="F362" s="425"/>
      <c r="G362" s="425"/>
    </row>
    <row r="363" spans="1:7" ht="21" customHeight="1">
      <c r="A363" s="350">
        <v>2040704</v>
      </c>
      <c r="B363" s="347" t="s">
        <v>447</v>
      </c>
      <c r="C363" s="428"/>
      <c r="D363" s="390"/>
      <c r="E363" s="390"/>
      <c r="F363" s="425"/>
      <c r="G363" s="425"/>
    </row>
    <row r="364" spans="1:7" ht="21" customHeight="1">
      <c r="A364" s="350">
        <v>2040705</v>
      </c>
      <c r="B364" s="347" t="s">
        <v>448</v>
      </c>
      <c r="C364" s="428"/>
      <c r="D364" s="390"/>
      <c r="E364" s="390"/>
      <c r="F364" s="425"/>
      <c r="G364" s="425"/>
    </row>
    <row r="365" spans="1:7" ht="21" customHeight="1">
      <c r="A365" s="350">
        <v>2040706</v>
      </c>
      <c r="B365" s="347" t="s">
        <v>449</v>
      </c>
      <c r="C365" s="428"/>
      <c r="D365" s="390"/>
      <c r="E365" s="390"/>
      <c r="F365" s="425"/>
      <c r="G365" s="425"/>
    </row>
    <row r="366" spans="1:7" s="41" customFormat="1" ht="21" customHeight="1">
      <c r="A366" s="350">
        <v>2040707</v>
      </c>
      <c r="B366" s="347" t="s">
        <v>276</v>
      </c>
      <c r="C366" s="428"/>
      <c r="D366" s="390"/>
      <c r="E366" s="390"/>
      <c r="F366" s="425"/>
      <c r="G366" s="425"/>
    </row>
    <row r="367" spans="1:7" ht="21" customHeight="1">
      <c r="A367" s="350">
        <v>2040750</v>
      </c>
      <c r="B367" s="347" t="s">
        <v>244</v>
      </c>
      <c r="C367" s="428"/>
      <c r="D367" s="390"/>
      <c r="E367" s="390"/>
      <c r="F367" s="429"/>
      <c r="G367" s="429"/>
    </row>
    <row r="368" spans="1:7" ht="21" customHeight="1">
      <c r="A368" s="350">
        <v>2040799</v>
      </c>
      <c r="B368" s="347" t="s">
        <v>450</v>
      </c>
      <c r="C368" s="428"/>
      <c r="D368" s="390"/>
      <c r="E368" s="390"/>
      <c r="F368" s="425"/>
      <c r="G368" s="425"/>
    </row>
    <row r="369" spans="1:7" ht="21" customHeight="1">
      <c r="A369" s="350">
        <v>20408</v>
      </c>
      <c r="B369" s="346" t="s">
        <v>451</v>
      </c>
      <c r="C369" s="217"/>
      <c r="D369" s="217"/>
      <c r="E369" s="217"/>
      <c r="F369" s="424">
        <f>IFERROR(E369/D369,0)*100</f>
        <v>0</v>
      </c>
      <c r="G369" s="424"/>
    </row>
    <row r="370" spans="1:7" s="328" customFormat="1" ht="21" customHeight="1">
      <c r="A370" s="350">
        <v>2040801</v>
      </c>
      <c r="B370" s="347" t="s">
        <v>235</v>
      </c>
      <c r="C370" s="220"/>
      <c r="D370" s="390"/>
      <c r="E370" s="390"/>
      <c r="F370" s="425"/>
      <c r="G370" s="425"/>
    </row>
    <row r="371" spans="1:7" ht="21" customHeight="1">
      <c r="A371" s="350">
        <v>2040802</v>
      </c>
      <c r="B371" s="347" t="s">
        <v>236</v>
      </c>
      <c r="C371" s="220"/>
      <c r="D371" s="390"/>
      <c r="E371" s="390"/>
      <c r="F371" s="425"/>
      <c r="G371" s="425"/>
    </row>
    <row r="372" spans="1:7" ht="21" customHeight="1">
      <c r="A372" s="350">
        <v>2040803</v>
      </c>
      <c r="B372" s="347" t="s">
        <v>237</v>
      </c>
      <c r="C372" s="220"/>
      <c r="D372" s="390"/>
      <c r="E372" s="390"/>
      <c r="F372" s="425"/>
      <c r="G372" s="425"/>
    </row>
    <row r="373" spans="1:7" ht="21" customHeight="1">
      <c r="A373" s="350">
        <v>2040804</v>
      </c>
      <c r="B373" s="347" t="s">
        <v>452</v>
      </c>
      <c r="C373" s="220"/>
      <c r="D373" s="390"/>
      <c r="E373" s="390"/>
      <c r="F373" s="425"/>
      <c r="G373" s="425"/>
    </row>
    <row r="374" spans="1:7" s="328" customFormat="1" ht="21" customHeight="1">
      <c r="A374" s="350">
        <v>2040805</v>
      </c>
      <c r="B374" s="347" t="s">
        <v>453</v>
      </c>
      <c r="C374" s="220"/>
      <c r="D374" s="390"/>
      <c r="E374" s="390"/>
      <c r="F374" s="425"/>
      <c r="G374" s="425"/>
    </row>
    <row r="375" spans="1:7" ht="21" customHeight="1">
      <c r="A375" s="350">
        <v>2040806</v>
      </c>
      <c r="B375" s="347" t="s">
        <v>454</v>
      </c>
      <c r="C375" s="220"/>
      <c r="D375" s="390"/>
      <c r="E375" s="390"/>
      <c r="F375" s="425"/>
      <c r="G375" s="425"/>
    </row>
    <row r="376" spans="1:7" ht="21" customHeight="1">
      <c r="A376" s="350">
        <v>2040807</v>
      </c>
      <c r="B376" s="347" t="s">
        <v>276</v>
      </c>
      <c r="C376" s="220"/>
      <c r="D376" s="390"/>
      <c r="E376" s="390"/>
      <c r="F376" s="425"/>
      <c r="G376" s="425"/>
    </row>
    <row r="377" spans="1:7" ht="21" customHeight="1">
      <c r="A377" s="350">
        <v>2040850</v>
      </c>
      <c r="B377" s="347" t="s">
        <v>244</v>
      </c>
      <c r="C377" s="220"/>
      <c r="D377" s="390"/>
      <c r="E377" s="390"/>
      <c r="F377" s="425"/>
      <c r="G377" s="425"/>
    </row>
    <row r="378" spans="1:7" s="41" customFormat="1" ht="21" customHeight="1">
      <c r="A378" s="350">
        <v>2040899</v>
      </c>
      <c r="B378" s="347" t="s">
        <v>455</v>
      </c>
      <c r="C378" s="220"/>
      <c r="D378" s="390"/>
      <c r="E378" s="390"/>
      <c r="F378" s="425"/>
      <c r="G378" s="425"/>
    </row>
    <row r="379" spans="1:7" ht="21" customHeight="1">
      <c r="A379" s="354">
        <v>20409</v>
      </c>
      <c r="B379" s="346" t="s">
        <v>456</v>
      </c>
      <c r="C379" s="217"/>
      <c r="D379" s="217"/>
      <c r="E379" s="217"/>
      <c r="F379" s="424">
        <f>IFERROR(E379/D379,0)*100</f>
        <v>0</v>
      </c>
      <c r="G379" s="424"/>
    </row>
    <row r="380" spans="1:7" ht="21" customHeight="1">
      <c r="A380" s="350">
        <v>2040901</v>
      </c>
      <c r="B380" s="347" t="s">
        <v>235</v>
      </c>
      <c r="C380" s="220"/>
      <c r="D380" s="390"/>
      <c r="E380" s="390"/>
      <c r="F380" s="425"/>
      <c r="G380" s="425"/>
    </row>
    <row r="381" spans="1:7" ht="21" customHeight="1">
      <c r="A381" s="350">
        <v>2040902</v>
      </c>
      <c r="B381" s="347" t="s">
        <v>236</v>
      </c>
      <c r="C381" s="220"/>
      <c r="D381" s="390"/>
      <c r="E381" s="390"/>
      <c r="F381" s="425"/>
      <c r="G381" s="425"/>
    </row>
    <row r="382" spans="1:7" ht="21" customHeight="1">
      <c r="A382" s="350">
        <v>2040903</v>
      </c>
      <c r="B382" s="347" t="s">
        <v>237</v>
      </c>
      <c r="C382" s="220"/>
      <c r="D382" s="390"/>
      <c r="E382" s="390"/>
      <c r="F382" s="425"/>
      <c r="G382" s="425"/>
    </row>
    <row r="383" spans="1:7" ht="21" customHeight="1">
      <c r="A383" s="350">
        <v>2040904</v>
      </c>
      <c r="B383" s="347" t="s">
        <v>457</v>
      </c>
      <c r="C383" s="220"/>
      <c r="D383" s="390"/>
      <c r="E383" s="390"/>
      <c r="F383" s="430"/>
      <c r="G383" s="430"/>
    </row>
    <row r="384" spans="1:7" s="41" customFormat="1" ht="21" customHeight="1">
      <c r="A384" s="350">
        <v>2040905</v>
      </c>
      <c r="B384" s="347" t="s">
        <v>458</v>
      </c>
      <c r="C384" s="220"/>
      <c r="D384" s="390"/>
      <c r="E384" s="390"/>
      <c r="F384" s="425"/>
      <c r="G384" s="425"/>
    </row>
    <row r="385" spans="1:7" ht="21" customHeight="1">
      <c r="A385" s="350">
        <v>2040950</v>
      </c>
      <c r="B385" s="347" t="s">
        <v>244</v>
      </c>
      <c r="C385" s="428"/>
      <c r="D385" s="390"/>
      <c r="E385" s="390"/>
      <c r="F385" s="425"/>
      <c r="G385" s="425"/>
    </row>
    <row r="386" spans="1:7" ht="21" customHeight="1">
      <c r="A386" s="350">
        <v>2040999</v>
      </c>
      <c r="B386" s="347" t="s">
        <v>459</v>
      </c>
      <c r="C386" s="428"/>
      <c r="D386" s="390"/>
      <c r="E386" s="390"/>
      <c r="F386" s="425"/>
      <c r="G386" s="425"/>
    </row>
    <row r="387" spans="1:7" ht="21" customHeight="1">
      <c r="A387" s="350">
        <v>20410</v>
      </c>
      <c r="B387" s="346" t="s">
        <v>460</v>
      </c>
      <c r="C387" s="217"/>
      <c r="D387" s="217"/>
      <c r="E387" s="217"/>
      <c r="F387" s="424">
        <f>IFERROR(E387/D387,0)*100</f>
        <v>0</v>
      </c>
      <c r="G387" s="424"/>
    </row>
    <row r="388" spans="1:7" ht="21" customHeight="1">
      <c r="A388" s="350">
        <v>2041001</v>
      </c>
      <c r="B388" s="347" t="s">
        <v>235</v>
      </c>
      <c r="C388" s="220"/>
      <c r="D388" s="390"/>
      <c r="E388" s="390"/>
      <c r="F388" s="425"/>
      <c r="G388" s="425"/>
    </row>
    <row r="389" spans="1:7" ht="21" customHeight="1">
      <c r="A389" s="350">
        <v>2041002</v>
      </c>
      <c r="B389" s="347" t="s">
        <v>236</v>
      </c>
      <c r="C389" s="220"/>
      <c r="D389" s="390"/>
      <c r="E389" s="390"/>
      <c r="F389" s="425"/>
      <c r="G389" s="425"/>
    </row>
    <row r="390" spans="1:7" ht="21" customHeight="1">
      <c r="A390" s="350">
        <v>2041006</v>
      </c>
      <c r="B390" s="347" t="s">
        <v>276</v>
      </c>
      <c r="C390" s="220"/>
      <c r="D390" s="390"/>
      <c r="E390" s="390"/>
      <c r="F390" s="425"/>
      <c r="G390" s="425"/>
    </row>
    <row r="391" spans="1:7" s="41" customFormat="1" ht="21" customHeight="1">
      <c r="A391" s="350">
        <v>2041007</v>
      </c>
      <c r="B391" s="347" t="s">
        <v>461</v>
      </c>
      <c r="C391" s="220"/>
      <c r="D391" s="390"/>
      <c r="E391" s="390"/>
      <c r="F391" s="429"/>
      <c r="G391" s="429"/>
    </row>
    <row r="392" spans="1:7" ht="21" customHeight="1">
      <c r="A392" s="350">
        <v>2041099</v>
      </c>
      <c r="B392" s="347" t="s">
        <v>462</v>
      </c>
      <c r="C392" s="220"/>
      <c r="D392" s="390"/>
      <c r="E392" s="390"/>
      <c r="F392" s="425"/>
      <c r="G392" s="425"/>
    </row>
    <row r="393" spans="1:7" ht="21" customHeight="1">
      <c r="A393" s="350">
        <v>20499</v>
      </c>
      <c r="B393" s="346" t="s">
        <v>463</v>
      </c>
      <c r="C393" s="217">
        <f>SUM(C394:C395)</f>
        <v>13</v>
      </c>
      <c r="D393" s="217">
        <f t="shared" ref="D393:E393" si="35">SUM(D394:D395)</f>
        <v>13</v>
      </c>
      <c r="E393" s="217">
        <f t="shared" si="35"/>
        <v>13</v>
      </c>
      <c r="F393" s="424">
        <f>IFERROR(E393/D393,0)*100</f>
        <v>100</v>
      </c>
      <c r="G393" s="424"/>
    </row>
    <row r="394" spans="1:7" ht="21" customHeight="1">
      <c r="A394" s="350">
        <v>2049902</v>
      </c>
      <c r="B394" s="347" t="s">
        <v>464</v>
      </c>
      <c r="C394" s="220"/>
      <c r="D394" s="390"/>
      <c r="E394" s="390"/>
      <c r="F394" s="425"/>
      <c r="G394" s="425"/>
    </row>
    <row r="395" spans="1:7" s="41" customFormat="1" ht="21" customHeight="1">
      <c r="A395" s="350">
        <v>2049999</v>
      </c>
      <c r="B395" s="347" t="s">
        <v>465</v>
      </c>
      <c r="C395" s="220">
        <v>13</v>
      </c>
      <c r="D395" s="390">
        <v>13</v>
      </c>
      <c r="E395" s="390">
        <v>13</v>
      </c>
      <c r="F395" s="425"/>
      <c r="G395" s="425"/>
    </row>
    <row r="396" spans="1:7" ht="21" customHeight="1">
      <c r="A396" s="350">
        <v>205</v>
      </c>
      <c r="B396" s="346" t="s">
        <v>157</v>
      </c>
      <c r="C396" s="217">
        <f>C397+C402+C409+C415+C421+C425+C429+C433+C439+C446</f>
        <v>82992</v>
      </c>
      <c r="D396" s="217">
        <f t="shared" ref="D396:E396" si="36">D397+D402+D409+D415+D421+D425+D429+D433+D439+D446</f>
        <v>96167</v>
      </c>
      <c r="E396" s="217">
        <f t="shared" si="36"/>
        <v>87217</v>
      </c>
      <c r="F396" s="424">
        <f t="shared" ref="F396:F397" si="37">IFERROR(E396/D396,0)*100</f>
        <v>90.7</v>
      </c>
      <c r="G396" s="424">
        <v>101.7</v>
      </c>
    </row>
    <row r="397" spans="1:7" ht="21" customHeight="1">
      <c r="A397" s="350">
        <v>20501</v>
      </c>
      <c r="B397" s="346" t="s">
        <v>466</v>
      </c>
      <c r="C397" s="217">
        <f>SUM(C398:C401)</f>
        <v>1319</v>
      </c>
      <c r="D397" s="217">
        <f t="shared" ref="D397:E397" si="38">SUM(D398:D401)</f>
        <v>1651</v>
      </c>
      <c r="E397" s="217">
        <f t="shared" si="38"/>
        <v>1540</v>
      </c>
      <c r="F397" s="424">
        <f t="shared" si="37"/>
        <v>93.3</v>
      </c>
      <c r="G397" s="424">
        <v>108.6</v>
      </c>
    </row>
    <row r="398" spans="1:7" ht="21" customHeight="1">
      <c r="A398" s="350">
        <v>2050101</v>
      </c>
      <c r="B398" s="347" t="s">
        <v>235</v>
      </c>
      <c r="C398" s="220">
        <v>720</v>
      </c>
      <c r="D398" s="390">
        <v>859</v>
      </c>
      <c r="E398" s="390">
        <v>829</v>
      </c>
      <c r="F398" s="425"/>
      <c r="G398" s="425"/>
    </row>
    <row r="399" spans="1:7" s="41" customFormat="1" ht="21" customHeight="1">
      <c r="A399" s="350">
        <v>2050102</v>
      </c>
      <c r="B399" s="347" t="s">
        <v>236</v>
      </c>
      <c r="C399" s="220"/>
      <c r="D399" s="390"/>
      <c r="E399" s="390"/>
      <c r="F399" s="425"/>
      <c r="G399" s="425"/>
    </row>
    <row r="400" spans="1:7" ht="21" customHeight="1">
      <c r="A400" s="350">
        <v>2050103</v>
      </c>
      <c r="B400" s="347" t="s">
        <v>237</v>
      </c>
      <c r="C400" s="220"/>
      <c r="D400" s="390"/>
      <c r="E400" s="390"/>
      <c r="F400" s="425"/>
      <c r="G400" s="425"/>
    </row>
    <row r="401" spans="1:7" ht="21" customHeight="1">
      <c r="A401" s="350">
        <v>2050199</v>
      </c>
      <c r="B401" s="347" t="s">
        <v>467</v>
      </c>
      <c r="C401" s="220">
        <v>599</v>
      </c>
      <c r="D401" s="390">
        <v>792</v>
      </c>
      <c r="E401" s="390">
        <v>711</v>
      </c>
      <c r="F401" s="425"/>
      <c r="G401" s="425"/>
    </row>
    <row r="402" spans="1:7" ht="21" customHeight="1">
      <c r="A402" s="350">
        <v>20502</v>
      </c>
      <c r="B402" s="346" t="s">
        <v>468</v>
      </c>
      <c r="C402" s="217">
        <f>SUM(C403:C408)</f>
        <v>69095</v>
      </c>
      <c r="D402" s="217">
        <f t="shared" ref="D402:E402" si="39">SUM(D403:D408)</f>
        <v>79874</v>
      </c>
      <c r="E402" s="217">
        <f t="shared" si="39"/>
        <v>72140</v>
      </c>
      <c r="F402" s="424">
        <f>IFERROR(E402/D402,0)*100</f>
        <v>90.3</v>
      </c>
      <c r="G402" s="424">
        <v>99.4</v>
      </c>
    </row>
    <row r="403" spans="1:7" ht="21" customHeight="1">
      <c r="A403" s="350">
        <v>2050201</v>
      </c>
      <c r="B403" s="347" t="s">
        <v>469</v>
      </c>
      <c r="C403" s="220">
        <v>1618</v>
      </c>
      <c r="D403" s="390">
        <v>5578</v>
      </c>
      <c r="E403" s="390">
        <v>4415</v>
      </c>
      <c r="F403" s="425"/>
      <c r="G403" s="425"/>
    </row>
    <row r="404" spans="1:7" ht="21" customHeight="1">
      <c r="A404" s="350">
        <v>2050202</v>
      </c>
      <c r="B404" s="347" t="s">
        <v>470</v>
      </c>
      <c r="C404" s="220">
        <v>24174</v>
      </c>
      <c r="D404" s="390">
        <v>26972</v>
      </c>
      <c r="E404" s="390">
        <v>25347</v>
      </c>
      <c r="F404" s="429"/>
      <c r="G404" s="429"/>
    </row>
    <row r="405" spans="1:7" ht="21" customHeight="1">
      <c r="A405" s="350">
        <v>2050203</v>
      </c>
      <c r="B405" s="347" t="s">
        <v>471</v>
      </c>
      <c r="C405" s="220">
        <v>19962</v>
      </c>
      <c r="D405" s="390">
        <v>24043</v>
      </c>
      <c r="E405" s="390">
        <v>20812</v>
      </c>
      <c r="F405" s="425"/>
      <c r="G405" s="425"/>
    </row>
    <row r="406" spans="1:7" ht="21" customHeight="1">
      <c r="A406" s="350">
        <v>2050204</v>
      </c>
      <c r="B406" s="347" t="s">
        <v>472</v>
      </c>
      <c r="C406" s="220">
        <v>18156</v>
      </c>
      <c r="D406" s="390">
        <v>23070</v>
      </c>
      <c r="E406" s="390">
        <v>21427</v>
      </c>
      <c r="F406" s="425"/>
      <c r="G406" s="425"/>
    </row>
    <row r="407" spans="1:7" ht="21" customHeight="1">
      <c r="A407" s="350">
        <v>2050205</v>
      </c>
      <c r="B407" s="347" t="s">
        <v>473</v>
      </c>
      <c r="C407" s="220">
        <v>62</v>
      </c>
      <c r="D407" s="390">
        <v>148</v>
      </c>
      <c r="E407" s="390">
        <v>137</v>
      </c>
      <c r="F407" s="425"/>
      <c r="G407" s="425"/>
    </row>
    <row r="408" spans="1:7" s="41" customFormat="1" ht="21" customHeight="1">
      <c r="A408" s="350">
        <v>2050299</v>
      </c>
      <c r="B408" s="347" t="s">
        <v>474</v>
      </c>
      <c r="C408" s="220">
        <v>5123</v>
      </c>
      <c r="D408" s="390">
        <v>63</v>
      </c>
      <c r="E408" s="390">
        <v>2</v>
      </c>
      <c r="F408" s="429"/>
      <c r="G408" s="429"/>
    </row>
    <row r="409" spans="1:7" ht="21" customHeight="1">
      <c r="A409" s="350">
        <v>20503</v>
      </c>
      <c r="B409" s="346" t="s">
        <v>475</v>
      </c>
      <c r="C409" s="217">
        <f>SUM(C410:C414)</f>
        <v>8474</v>
      </c>
      <c r="D409" s="217">
        <f t="shared" ref="D409:E409" si="40">SUM(D410:D414)</f>
        <v>11003</v>
      </c>
      <c r="E409" s="217">
        <f t="shared" si="40"/>
        <v>10252</v>
      </c>
      <c r="F409" s="424">
        <f>IFERROR(E409/D409,0)*100</f>
        <v>93.2</v>
      </c>
      <c r="G409" s="424">
        <v>122.7</v>
      </c>
    </row>
    <row r="410" spans="1:7" ht="21" customHeight="1">
      <c r="A410" s="350">
        <v>2050301</v>
      </c>
      <c r="B410" s="347" t="s">
        <v>476</v>
      </c>
      <c r="C410" s="428"/>
      <c r="D410" s="390"/>
      <c r="E410" s="390"/>
      <c r="F410" s="425"/>
      <c r="G410" s="425"/>
    </row>
    <row r="411" spans="1:7" ht="21" customHeight="1">
      <c r="A411" s="350">
        <v>2050302</v>
      </c>
      <c r="B411" s="347" t="s">
        <v>477</v>
      </c>
      <c r="C411" s="220">
        <v>8472</v>
      </c>
      <c r="D411" s="390">
        <v>11001</v>
      </c>
      <c r="E411" s="390">
        <v>10252</v>
      </c>
      <c r="F411" s="425"/>
      <c r="G411" s="425"/>
    </row>
    <row r="412" spans="1:7" ht="21" customHeight="1">
      <c r="A412" s="350">
        <v>2050303</v>
      </c>
      <c r="B412" s="347" t="s">
        <v>478</v>
      </c>
      <c r="C412" s="220">
        <v>2</v>
      </c>
      <c r="D412" s="390">
        <v>2</v>
      </c>
      <c r="E412" s="390"/>
      <c r="F412" s="429"/>
      <c r="G412" s="429"/>
    </row>
    <row r="413" spans="1:7" ht="21" customHeight="1">
      <c r="A413" s="350">
        <v>2050305</v>
      </c>
      <c r="B413" s="347" t="s">
        <v>479</v>
      </c>
      <c r="C413" s="220"/>
      <c r="D413" s="390"/>
      <c r="E413" s="390"/>
      <c r="F413" s="425"/>
      <c r="G413" s="425"/>
    </row>
    <row r="414" spans="1:7" s="41" customFormat="1" ht="21" customHeight="1">
      <c r="A414" s="350">
        <v>2050399</v>
      </c>
      <c r="B414" s="347" t="s">
        <v>480</v>
      </c>
      <c r="C414" s="220"/>
      <c r="D414" s="390"/>
      <c r="E414" s="390"/>
      <c r="F414" s="425"/>
      <c r="G414" s="425"/>
    </row>
    <row r="415" spans="1:7" ht="21" customHeight="1">
      <c r="A415" s="350">
        <v>20504</v>
      </c>
      <c r="B415" s="346" t="s">
        <v>481</v>
      </c>
      <c r="C415" s="217">
        <f>SUM(C416:C420)</f>
        <v>257</v>
      </c>
      <c r="D415" s="217">
        <f t="shared" ref="D415:E415" si="41">SUM(D416:D420)</f>
        <v>263</v>
      </c>
      <c r="E415" s="217">
        <f t="shared" si="41"/>
        <v>263</v>
      </c>
      <c r="F415" s="424">
        <f>IFERROR(E415/D415,0)*100</f>
        <v>100</v>
      </c>
      <c r="G415" s="424"/>
    </row>
    <row r="416" spans="1:7" ht="21" customHeight="1">
      <c r="A416" s="350">
        <v>2050401</v>
      </c>
      <c r="B416" s="347" t="s">
        <v>482</v>
      </c>
      <c r="C416" s="428"/>
      <c r="D416" s="390"/>
      <c r="E416" s="390"/>
      <c r="F416" s="425"/>
      <c r="G416" s="425"/>
    </row>
    <row r="417" spans="1:7" ht="21" customHeight="1">
      <c r="A417" s="350">
        <v>2050402</v>
      </c>
      <c r="B417" s="347" t="s">
        <v>483</v>
      </c>
      <c r="C417" s="220">
        <v>257</v>
      </c>
      <c r="D417" s="390">
        <v>257</v>
      </c>
      <c r="E417" s="390">
        <v>257</v>
      </c>
      <c r="F417" s="425"/>
      <c r="G417" s="425"/>
    </row>
    <row r="418" spans="1:7" ht="21" customHeight="1">
      <c r="A418" s="350">
        <v>2050403</v>
      </c>
      <c r="B418" s="347" t="s">
        <v>484</v>
      </c>
      <c r="C418" s="428"/>
      <c r="D418" s="390"/>
      <c r="E418" s="390"/>
      <c r="F418" s="425"/>
      <c r="G418" s="425"/>
    </row>
    <row r="419" spans="1:7" s="41" customFormat="1" ht="21" customHeight="1">
      <c r="A419" s="350">
        <v>2050404</v>
      </c>
      <c r="B419" s="347" t="s">
        <v>485</v>
      </c>
      <c r="C419" s="428"/>
      <c r="D419" s="390">
        <v>6</v>
      </c>
      <c r="E419" s="390">
        <v>6</v>
      </c>
      <c r="F419" s="425"/>
      <c r="G419" s="425"/>
    </row>
    <row r="420" spans="1:7" ht="21" customHeight="1">
      <c r="A420" s="350">
        <v>2050499</v>
      </c>
      <c r="B420" s="347" t="s">
        <v>486</v>
      </c>
      <c r="C420" s="428"/>
      <c r="D420" s="390"/>
      <c r="E420" s="390"/>
      <c r="F420" s="425"/>
      <c r="G420" s="425"/>
    </row>
    <row r="421" spans="1:7" ht="21" customHeight="1">
      <c r="A421" s="350">
        <v>20505</v>
      </c>
      <c r="B421" s="346" t="s">
        <v>487</v>
      </c>
      <c r="C421" s="217">
        <f>SUM(C422:C424)</f>
        <v>123</v>
      </c>
      <c r="D421" s="217">
        <f t="shared" ref="D421:E421" si="42">SUM(D422:D424)</f>
        <v>120</v>
      </c>
      <c r="E421" s="217">
        <f t="shared" si="42"/>
        <v>120</v>
      </c>
      <c r="F421" s="424">
        <f>IFERROR(E421/D421,0)*100</f>
        <v>100</v>
      </c>
      <c r="G421" s="424">
        <v>121.2</v>
      </c>
    </row>
    <row r="422" spans="1:7" ht="21" customHeight="1">
      <c r="A422" s="350">
        <v>2050501</v>
      </c>
      <c r="B422" s="347" t="s">
        <v>488</v>
      </c>
      <c r="C422" s="220">
        <v>123</v>
      </c>
      <c r="D422" s="390">
        <v>120</v>
      </c>
      <c r="E422" s="390">
        <v>120</v>
      </c>
      <c r="F422" s="425"/>
      <c r="G422" s="425"/>
    </row>
    <row r="423" spans="1:7" ht="21" customHeight="1">
      <c r="A423" s="350">
        <v>2050502</v>
      </c>
      <c r="B423" s="347" t="s">
        <v>489</v>
      </c>
      <c r="C423" s="428"/>
      <c r="D423" s="390"/>
      <c r="E423" s="390"/>
      <c r="F423" s="425"/>
      <c r="G423" s="425"/>
    </row>
    <row r="424" spans="1:7" s="41" customFormat="1" ht="21" customHeight="1">
      <c r="A424" s="350">
        <v>2050599</v>
      </c>
      <c r="B424" s="347" t="s">
        <v>490</v>
      </c>
      <c r="C424" s="428"/>
      <c r="D424" s="390"/>
      <c r="E424" s="390"/>
      <c r="F424" s="425"/>
      <c r="G424" s="425"/>
    </row>
    <row r="425" spans="1:7" ht="21" customHeight="1">
      <c r="A425" s="350">
        <v>20506</v>
      </c>
      <c r="B425" s="346" t="s">
        <v>491</v>
      </c>
      <c r="C425" s="217"/>
      <c r="D425" s="217"/>
      <c r="E425" s="217"/>
      <c r="F425" s="424">
        <f>IFERROR(E425/D425,0)*100</f>
        <v>0</v>
      </c>
      <c r="G425" s="424"/>
    </row>
    <row r="426" spans="1:7" ht="21" customHeight="1">
      <c r="A426" s="350">
        <v>2050601</v>
      </c>
      <c r="B426" s="347" t="s">
        <v>492</v>
      </c>
      <c r="C426" s="220"/>
      <c r="D426" s="390"/>
      <c r="E426" s="390"/>
      <c r="F426" s="425"/>
      <c r="G426" s="425"/>
    </row>
    <row r="427" spans="1:7" ht="21" customHeight="1">
      <c r="A427" s="350">
        <v>2050602</v>
      </c>
      <c r="B427" s="347" t="s">
        <v>493</v>
      </c>
      <c r="C427" s="428"/>
      <c r="D427" s="390"/>
      <c r="E427" s="390"/>
      <c r="F427" s="429"/>
      <c r="G427" s="429"/>
    </row>
    <row r="428" spans="1:7" s="41" customFormat="1" ht="21" customHeight="1">
      <c r="A428" s="350">
        <v>2050699</v>
      </c>
      <c r="B428" s="347" t="s">
        <v>494</v>
      </c>
      <c r="C428" s="428"/>
      <c r="D428" s="390"/>
      <c r="E428" s="390"/>
      <c r="F428" s="425"/>
      <c r="G428" s="425"/>
    </row>
    <row r="429" spans="1:7" s="41" customFormat="1" ht="21" customHeight="1">
      <c r="A429" s="350">
        <v>20507</v>
      </c>
      <c r="B429" s="346" t="s">
        <v>495</v>
      </c>
      <c r="C429" s="217">
        <f>SUM(C430:C432)</f>
        <v>627</v>
      </c>
      <c r="D429" s="217">
        <f t="shared" ref="D429:E429" si="43">SUM(D430:D432)</f>
        <v>693</v>
      </c>
      <c r="E429" s="217">
        <f t="shared" si="43"/>
        <v>613</v>
      </c>
      <c r="F429" s="424">
        <f>IFERROR(E429/D429,0)*100</f>
        <v>88.5</v>
      </c>
      <c r="G429" s="424">
        <v>187.5</v>
      </c>
    </row>
    <row r="430" spans="1:7" ht="21" customHeight="1">
      <c r="A430" s="350">
        <v>2050701</v>
      </c>
      <c r="B430" s="347" t="s">
        <v>496</v>
      </c>
      <c r="C430" s="220">
        <v>627</v>
      </c>
      <c r="D430" s="390">
        <v>693</v>
      </c>
      <c r="E430" s="390">
        <v>613</v>
      </c>
      <c r="F430" s="425"/>
      <c r="G430" s="425"/>
    </row>
    <row r="431" spans="1:7" ht="21" customHeight="1">
      <c r="A431" s="350">
        <v>2050702</v>
      </c>
      <c r="B431" s="347" t="s">
        <v>497</v>
      </c>
      <c r="C431" s="428"/>
      <c r="D431" s="390"/>
      <c r="E431" s="390"/>
      <c r="F431" s="425"/>
      <c r="G431" s="425"/>
    </row>
    <row r="432" spans="1:7" ht="21" customHeight="1">
      <c r="A432" s="350">
        <v>2050799</v>
      </c>
      <c r="B432" s="347" t="s">
        <v>498</v>
      </c>
      <c r="C432" s="428"/>
      <c r="D432" s="390"/>
      <c r="E432" s="390"/>
      <c r="F432" s="429"/>
      <c r="G432" s="429"/>
    </row>
    <row r="433" spans="1:7" ht="21" customHeight="1">
      <c r="A433" s="350">
        <v>20508</v>
      </c>
      <c r="B433" s="346" t="s">
        <v>499</v>
      </c>
      <c r="C433" s="217">
        <f>SUM(C434:C438)</f>
        <v>826</v>
      </c>
      <c r="D433" s="217">
        <f t="shared" ref="D433:E433" si="44">SUM(D434:D438)</f>
        <v>878</v>
      </c>
      <c r="E433" s="217">
        <f t="shared" si="44"/>
        <v>831</v>
      </c>
      <c r="F433" s="424">
        <f>IFERROR(E433/D433,0)*100</f>
        <v>94.6</v>
      </c>
      <c r="G433" s="424">
        <v>90.2</v>
      </c>
    </row>
    <row r="434" spans="1:7" ht="21" customHeight="1">
      <c r="A434" s="350">
        <v>2050801</v>
      </c>
      <c r="B434" s="347" t="s">
        <v>500</v>
      </c>
      <c r="C434" s="220">
        <v>433</v>
      </c>
      <c r="D434" s="390">
        <v>456</v>
      </c>
      <c r="E434" s="390">
        <v>435</v>
      </c>
      <c r="F434" s="425"/>
      <c r="G434" s="425"/>
    </row>
    <row r="435" spans="1:7" ht="21" customHeight="1">
      <c r="A435" s="350">
        <v>2050802</v>
      </c>
      <c r="B435" s="347" t="s">
        <v>501</v>
      </c>
      <c r="C435" s="220">
        <v>393</v>
      </c>
      <c r="D435" s="390">
        <v>418</v>
      </c>
      <c r="E435" s="390">
        <v>395</v>
      </c>
      <c r="F435" s="425"/>
      <c r="G435" s="425"/>
    </row>
    <row r="436" spans="1:7" s="41" customFormat="1" ht="21" customHeight="1">
      <c r="A436" s="350">
        <v>2050803</v>
      </c>
      <c r="B436" s="347" t="s">
        <v>502</v>
      </c>
      <c r="C436" s="220"/>
      <c r="D436" s="390"/>
      <c r="E436" s="390"/>
      <c r="F436" s="425"/>
      <c r="G436" s="425"/>
    </row>
    <row r="437" spans="1:7" ht="21" customHeight="1">
      <c r="A437" s="350">
        <v>2050804</v>
      </c>
      <c r="B437" s="347" t="s">
        <v>503</v>
      </c>
      <c r="C437" s="220"/>
      <c r="D437" s="390"/>
      <c r="E437" s="390"/>
      <c r="F437" s="429"/>
      <c r="G437" s="429"/>
    </row>
    <row r="438" spans="1:7" ht="21" customHeight="1">
      <c r="A438" s="350">
        <v>2050899</v>
      </c>
      <c r="B438" s="347" t="s">
        <v>504</v>
      </c>
      <c r="C438" s="220"/>
      <c r="D438" s="390">
        <v>4</v>
      </c>
      <c r="E438" s="390">
        <v>1</v>
      </c>
      <c r="F438" s="425"/>
      <c r="G438" s="425"/>
    </row>
    <row r="439" spans="1:7" ht="21" customHeight="1">
      <c r="A439" s="350">
        <v>20509</v>
      </c>
      <c r="B439" s="346" t="s">
        <v>505</v>
      </c>
      <c r="C439" s="217">
        <f>SUM(C440:C445)</f>
        <v>1852</v>
      </c>
      <c r="D439" s="217">
        <f t="shared" ref="D439:E439" si="45">SUM(D440:D445)</f>
        <v>1199</v>
      </c>
      <c r="E439" s="217">
        <f t="shared" si="45"/>
        <v>1084</v>
      </c>
      <c r="F439" s="424">
        <f>IFERROR(E439/D439,0)*100</f>
        <v>90.4</v>
      </c>
      <c r="G439" s="424">
        <v>317</v>
      </c>
    </row>
    <row r="440" spans="1:7" s="41" customFormat="1" ht="21" customHeight="1">
      <c r="A440" s="350">
        <v>2050901</v>
      </c>
      <c r="B440" s="347" t="s">
        <v>506</v>
      </c>
      <c r="C440" s="428"/>
      <c r="D440" s="390"/>
      <c r="E440" s="390"/>
      <c r="F440" s="425"/>
      <c r="G440" s="425"/>
    </row>
    <row r="441" spans="1:7" ht="21" customHeight="1">
      <c r="A441" s="350">
        <v>2050902</v>
      </c>
      <c r="B441" s="347" t="s">
        <v>507</v>
      </c>
      <c r="C441" s="428"/>
      <c r="D441" s="390"/>
      <c r="E441" s="390"/>
      <c r="F441" s="429"/>
      <c r="G441" s="429"/>
    </row>
    <row r="442" spans="1:7" ht="21" customHeight="1">
      <c r="A442" s="350">
        <v>2050903</v>
      </c>
      <c r="B442" s="347" t="s">
        <v>508</v>
      </c>
      <c r="C442" s="220"/>
      <c r="D442" s="390"/>
      <c r="E442" s="390"/>
      <c r="F442" s="429"/>
      <c r="G442" s="429"/>
    </row>
    <row r="443" spans="1:7" ht="21" customHeight="1">
      <c r="A443" s="350">
        <v>2050904</v>
      </c>
      <c r="B443" s="347" t="s">
        <v>509</v>
      </c>
      <c r="C443" s="220"/>
      <c r="D443" s="390"/>
      <c r="E443" s="390"/>
      <c r="F443" s="425"/>
      <c r="G443" s="425"/>
    </row>
    <row r="444" spans="1:7" s="41" customFormat="1" ht="21" customHeight="1">
      <c r="A444" s="350">
        <v>2050905</v>
      </c>
      <c r="B444" s="347" t="s">
        <v>510</v>
      </c>
      <c r="C444" s="428"/>
      <c r="D444" s="390"/>
      <c r="E444" s="390"/>
      <c r="F444" s="425"/>
      <c r="G444" s="425"/>
    </row>
    <row r="445" spans="1:7" ht="21" customHeight="1">
      <c r="A445" s="350">
        <v>2050999</v>
      </c>
      <c r="B445" s="347" t="s">
        <v>511</v>
      </c>
      <c r="C445" s="220">
        <v>1852</v>
      </c>
      <c r="D445" s="390">
        <v>1199</v>
      </c>
      <c r="E445" s="390">
        <v>1084</v>
      </c>
      <c r="F445" s="425"/>
      <c r="G445" s="425"/>
    </row>
    <row r="446" spans="1:7" ht="21" customHeight="1">
      <c r="A446" s="350">
        <v>20599</v>
      </c>
      <c r="B446" s="346" t="s">
        <v>512</v>
      </c>
      <c r="C446" s="217">
        <f>C447</f>
        <v>419</v>
      </c>
      <c r="D446" s="217">
        <f t="shared" ref="D446:E446" si="46">D447</f>
        <v>486</v>
      </c>
      <c r="E446" s="217">
        <f t="shared" si="46"/>
        <v>374</v>
      </c>
      <c r="F446" s="424">
        <f>IFERROR(E446/D446,0)*100</f>
        <v>77</v>
      </c>
      <c r="G446" s="424">
        <v>21.8</v>
      </c>
    </row>
    <row r="447" spans="1:7" ht="21" customHeight="1">
      <c r="A447" s="350">
        <v>2059999</v>
      </c>
      <c r="B447" s="347" t="s">
        <v>513</v>
      </c>
      <c r="C447" s="220">
        <v>419</v>
      </c>
      <c r="D447" s="390">
        <v>486</v>
      </c>
      <c r="E447" s="390">
        <v>374</v>
      </c>
      <c r="F447" s="425"/>
      <c r="G447" s="425"/>
    </row>
    <row r="448" spans="1:7" ht="21" customHeight="1">
      <c r="A448" s="350">
        <v>206</v>
      </c>
      <c r="B448" s="346" t="s">
        <v>158</v>
      </c>
      <c r="C448" s="431">
        <f>C449+C454+C463+C469+C474+C479+C484+C491+C495+C499</f>
        <v>629</v>
      </c>
      <c r="D448" s="431">
        <f t="shared" ref="D448:E448" si="47">D449+D454+D463+D469+D474+D479+D484+D491+D495+D499</f>
        <v>1023</v>
      </c>
      <c r="E448" s="431">
        <f t="shared" si="47"/>
        <v>655</v>
      </c>
      <c r="F448" s="424">
        <f t="shared" ref="F448:F449" si="48">IFERROR(E448/D448,0)*100</f>
        <v>64</v>
      </c>
      <c r="G448" s="424">
        <v>441.9</v>
      </c>
    </row>
    <row r="449" spans="1:7" s="41" customFormat="1" ht="21" customHeight="1">
      <c r="A449" s="350">
        <v>20601</v>
      </c>
      <c r="B449" s="346" t="s">
        <v>514</v>
      </c>
      <c r="C449" s="431">
        <f t="shared" ref="C449:E449" si="49">SUM(C450:C453)</f>
        <v>0</v>
      </c>
      <c r="D449" s="431">
        <f t="shared" si="49"/>
        <v>3</v>
      </c>
      <c r="E449" s="431">
        <f t="shared" si="49"/>
        <v>3</v>
      </c>
      <c r="F449" s="424">
        <f t="shared" si="48"/>
        <v>100</v>
      </c>
      <c r="G449" s="424"/>
    </row>
    <row r="450" spans="1:7" s="41" customFormat="1" ht="21" customHeight="1">
      <c r="A450" s="350">
        <v>2060101</v>
      </c>
      <c r="B450" s="347" t="s">
        <v>235</v>
      </c>
      <c r="C450" s="220"/>
      <c r="D450" s="390">
        <v>3</v>
      </c>
      <c r="E450" s="390">
        <v>3</v>
      </c>
      <c r="F450" s="425"/>
      <c r="G450" s="425"/>
    </row>
    <row r="451" spans="1:7" ht="21" customHeight="1">
      <c r="A451" s="350">
        <v>2060102</v>
      </c>
      <c r="B451" s="347" t="s">
        <v>236</v>
      </c>
      <c r="C451" s="220"/>
      <c r="D451" s="390"/>
      <c r="E451" s="390"/>
      <c r="F451" s="425"/>
      <c r="G451" s="425"/>
    </row>
    <row r="452" spans="1:7" ht="21" customHeight="1">
      <c r="A452" s="350">
        <v>2060103</v>
      </c>
      <c r="B452" s="347" t="s">
        <v>237</v>
      </c>
      <c r="C452" s="220"/>
      <c r="D452" s="390"/>
      <c r="E452" s="390"/>
      <c r="F452" s="425"/>
      <c r="G452" s="425"/>
    </row>
    <row r="453" spans="1:7" ht="21" customHeight="1">
      <c r="A453" s="350">
        <v>2060199</v>
      </c>
      <c r="B453" s="347" t="s">
        <v>515</v>
      </c>
      <c r="C453" s="220"/>
      <c r="D453" s="390"/>
      <c r="E453" s="390"/>
      <c r="F453" s="429"/>
      <c r="G453" s="429"/>
    </row>
    <row r="454" spans="1:7" ht="21" customHeight="1">
      <c r="A454" s="350">
        <v>20602</v>
      </c>
      <c r="B454" s="346" t="s">
        <v>516</v>
      </c>
      <c r="C454" s="431">
        <f>SUM(C455:C462)</f>
        <v>0</v>
      </c>
      <c r="D454" s="431">
        <f t="shared" ref="D454:E454" si="50">SUM(D455:D462)</f>
        <v>0</v>
      </c>
      <c r="E454" s="431">
        <f t="shared" si="50"/>
        <v>0</v>
      </c>
      <c r="F454" s="424">
        <f>IFERROR(E454/D454,0)*100</f>
        <v>0</v>
      </c>
      <c r="G454" s="424"/>
    </row>
    <row r="455" spans="1:7" ht="21" customHeight="1">
      <c r="A455" s="350">
        <v>2060201</v>
      </c>
      <c r="B455" s="347" t="s">
        <v>517</v>
      </c>
      <c r="C455" s="220"/>
      <c r="D455" s="390"/>
      <c r="E455" s="390"/>
      <c r="F455" s="425"/>
      <c r="G455" s="425"/>
    </row>
    <row r="456" spans="1:7" ht="21" customHeight="1">
      <c r="A456" s="350">
        <v>2060203</v>
      </c>
      <c r="B456" s="347" t="s">
        <v>518</v>
      </c>
      <c r="C456" s="220"/>
      <c r="D456" s="390"/>
      <c r="E456" s="390"/>
      <c r="F456" s="425"/>
      <c r="G456" s="425"/>
    </row>
    <row r="457" spans="1:7" ht="21" customHeight="1">
      <c r="A457" s="350">
        <v>2060204</v>
      </c>
      <c r="B457" s="347" t="s">
        <v>519</v>
      </c>
      <c r="C457" s="220"/>
      <c r="D457" s="390"/>
      <c r="E457" s="390"/>
      <c r="F457" s="429"/>
      <c r="G457" s="429"/>
    </row>
    <row r="458" spans="1:7" ht="21" customHeight="1">
      <c r="A458" s="350">
        <v>2060205</v>
      </c>
      <c r="B458" s="347" t="s">
        <v>520</v>
      </c>
      <c r="C458" s="220"/>
      <c r="D458" s="390"/>
      <c r="E458" s="390"/>
      <c r="F458" s="425"/>
      <c r="G458" s="425"/>
    </row>
    <row r="459" spans="1:7" ht="21" customHeight="1">
      <c r="A459" s="350">
        <v>2060206</v>
      </c>
      <c r="B459" s="347" t="s">
        <v>521</v>
      </c>
      <c r="C459" s="220"/>
      <c r="D459" s="390"/>
      <c r="E459" s="390"/>
      <c r="F459" s="425"/>
      <c r="G459" s="425"/>
    </row>
    <row r="460" spans="1:7" ht="21" customHeight="1">
      <c r="A460" s="350">
        <v>2060207</v>
      </c>
      <c r="B460" s="347" t="s">
        <v>522</v>
      </c>
      <c r="C460" s="220"/>
      <c r="D460" s="390"/>
      <c r="E460" s="390"/>
      <c r="F460" s="425"/>
      <c r="G460" s="425"/>
    </row>
    <row r="461" spans="1:7" ht="21" customHeight="1">
      <c r="A461" s="350">
        <v>2060208</v>
      </c>
      <c r="B461" s="347" t="s">
        <v>523</v>
      </c>
      <c r="C461" s="220"/>
      <c r="D461" s="390"/>
      <c r="E461" s="390"/>
      <c r="F461" s="425"/>
      <c r="G461" s="425"/>
    </row>
    <row r="462" spans="1:7" ht="21" customHeight="1">
      <c r="A462" s="350">
        <v>2060299</v>
      </c>
      <c r="B462" s="347" t="s">
        <v>524</v>
      </c>
      <c r="C462" s="220"/>
      <c r="D462" s="390"/>
      <c r="E462" s="390"/>
      <c r="F462" s="429"/>
      <c r="G462" s="429"/>
    </row>
    <row r="463" spans="1:7" ht="21" customHeight="1">
      <c r="A463" s="350">
        <v>20603</v>
      </c>
      <c r="B463" s="346" t="s">
        <v>525</v>
      </c>
      <c r="C463" s="217">
        <f>SUM(C464:C468)</f>
        <v>60</v>
      </c>
      <c r="D463" s="217">
        <f t="shared" ref="D463:E463" si="51">SUM(D464:D468)</f>
        <v>60</v>
      </c>
      <c r="E463" s="217">
        <f t="shared" si="51"/>
        <v>0</v>
      </c>
      <c r="F463" s="424">
        <f>IFERROR(E463/D463,0)*100</f>
        <v>0</v>
      </c>
      <c r="G463" s="424"/>
    </row>
    <row r="464" spans="1:7" ht="21" customHeight="1">
      <c r="A464" s="350">
        <v>2060301</v>
      </c>
      <c r="B464" s="347" t="s">
        <v>517</v>
      </c>
      <c r="C464" s="220"/>
      <c r="D464" s="390"/>
      <c r="E464" s="390"/>
      <c r="F464" s="425"/>
      <c r="G464" s="425"/>
    </row>
    <row r="465" spans="1:7" ht="21" customHeight="1">
      <c r="A465" s="350">
        <v>2060302</v>
      </c>
      <c r="B465" s="347" t="s">
        <v>526</v>
      </c>
      <c r="C465" s="220"/>
      <c r="D465" s="390"/>
      <c r="E465" s="390"/>
      <c r="F465" s="425"/>
      <c r="G465" s="425"/>
    </row>
    <row r="466" spans="1:7" s="41" customFormat="1" ht="21" customHeight="1">
      <c r="A466" s="355">
        <v>2060303</v>
      </c>
      <c r="B466" s="347" t="s">
        <v>527</v>
      </c>
      <c r="C466" s="220"/>
      <c r="D466" s="390"/>
      <c r="E466" s="390"/>
      <c r="F466" s="425"/>
      <c r="G466" s="425"/>
    </row>
    <row r="467" spans="1:7" ht="21" customHeight="1">
      <c r="A467" s="350">
        <v>2060304</v>
      </c>
      <c r="B467" s="347" t="s">
        <v>528</v>
      </c>
      <c r="C467" s="220"/>
      <c r="D467" s="390"/>
      <c r="E467" s="390"/>
      <c r="F467" s="425"/>
      <c r="G467" s="425"/>
    </row>
    <row r="468" spans="1:7" ht="21" customHeight="1">
      <c r="A468" s="350">
        <v>2060399</v>
      </c>
      <c r="B468" s="347" t="s">
        <v>529</v>
      </c>
      <c r="C468" s="220">
        <v>60</v>
      </c>
      <c r="D468" s="390">
        <v>60</v>
      </c>
      <c r="E468" s="390"/>
      <c r="F468" s="425"/>
      <c r="G468" s="425"/>
    </row>
    <row r="469" spans="1:7" ht="21" customHeight="1">
      <c r="A469" s="350">
        <v>20604</v>
      </c>
      <c r="B469" s="346" t="s">
        <v>530</v>
      </c>
      <c r="C469" s="431">
        <f>SUM(C470:C473)</f>
        <v>299</v>
      </c>
      <c r="D469" s="431">
        <f t="shared" ref="D469:E469" si="52">SUM(D470:D473)</f>
        <v>339</v>
      </c>
      <c r="E469" s="431">
        <f t="shared" si="52"/>
        <v>154</v>
      </c>
      <c r="F469" s="424">
        <f>IFERROR(E469/D469,0)*100</f>
        <v>45.4</v>
      </c>
      <c r="G469" s="424"/>
    </row>
    <row r="470" spans="1:7" ht="21" customHeight="1">
      <c r="A470" s="350">
        <v>2060401</v>
      </c>
      <c r="B470" s="347" t="s">
        <v>517</v>
      </c>
      <c r="C470" s="220"/>
      <c r="D470" s="390"/>
      <c r="E470" s="390"/>
      <c r="F470" s="425"/>
      <c r="G470" s="425"/>
    </row>
    <row r="471" spans="1:7" ht="21" customHeight="1">
      <c r="A471" s="350">
        <v>2060404</v>
      </c>
      <c r="B471" s="347" t="s">
        <v>531</v>
      </c>
      <c r="C471" s="220">
        <v>174</v>
      </c>
      <c r="D471" s="390">
        <v>154</v>
      </c>
      <c r="E471" s="390">
        <v>154</v>
      </c>
      <c r="F471" s="425"/>
      <c r="G471" s="425"/>
    </row>
    <row r="472" spans="1:7" ht="21" customHeight="1">
      <c r="A472" s="350">
        <v>2060405</v>
      </c>
      <c r="B472" s="347" t="s">
        <v>532</v>
      </c>
      <c r="C472" s="220"/>
      <c r="D472" s="390"/>
      <c r="E472" s="390"/>
      <c r="F472" s="425"/>
      <c r="G472" s="425"/>
    </row>
    <row r="473" spans="1:7" ht="21" customHeight="1">
      <c r="A473" s="350">
        <v>2060499</v>
      </c>
      <c r="B473" s="347" t="s">
        <v>533</v>
      </c>
      <c r="C473" s="220">
        <v>125</v>
      </c>
      <c r="D473" s="390">
        <v>185</v>
      </c>
      <c r="E473" s="390"/>
      <c r="F473" s="425"/>
      <c r="G473" s="425"/>
    </row>
    <row r="474" spans="1:7" s="41" customFormat="1" ht="21" customHeight="1">
      <c r="A474" s="350">
        <v>20605</v>
      </c>
      <c r="B474" s="346" t="s">
        <v>534</v>
      </c>
      <c r="C474" s="431">
        <f>SUM(C475:C478)</f>
        <v>60</v>
      </c>
      <c r="D474" s="431">
        <f t="shared" ref="D474:E474" si="53">SUM(D475:D478)</f>
        <v>61</v>
      </c>
      <c r="E474" s="431">
        <f t="shared" si="53"/>
        <v>61</v>
      </c>
      <c r="F474" s="424">
        <f>IFERROR(E474/D474,0)*100</f>
        <v>100</v>
      </c>
      <c r="G474" s="424"/>
    </row>
    <row r="475" spans="1:7" ht="21" customHeight="1">
      <c r="A475" s="350">
        <v>2060501</v>
      </c>
      <c r="B475" s="347" t="s">
        <v>517</v>
      </c>
      <c r="C475" s="220"/>
      <c r="D475" s="390">
        <v>1</v>
      </c>
      <c r="E475" s="390">
        <v>1</v>
      </c>
      <c r="F475" s="425"/>
      <c r="G475" s="425"/>
    </row>
    <row r="476" spans="1:7" ht="21" customHeight="1">
      <c r="A476" s="350">
        <v>2060502</v>
      </c>
      <c r="B476" s="347" t="s">
        <v>535</v>
      </c>
      <c r="C476" s="220"/>
      <c r="D476" s="390"/>
      <c r="E476" s="390"/>
      <c r="F476" s="425"/>
      <c r="G476" s="425"/>
    </row>
    <row r="477" spans="1:7" ht="21" customHeight="1">
      <c r="A477" s="350">
        <v>2060503</v>
      </c>
      <c r="B477" s="347" t="s">
        <v>536</v>
      </c>
      <c r="C477" s="220"/>
      <c r="D477" s="390"/>
      <c r="E477" s="390"/>
      <c r="F477" s="425"/>
      <c r="G477" s="425"/>
    </row>
    <row r="478" spans="1:7" ht="21" customHeight="1">
      <c r="A478" s="350">
        <v>2060599</v>
      </c>
      <c r="B478" s="347" t="s">
        <v>537</v>
      </c>
      <c r="C478" s="220">
        <v>60</v>
      </c>
      <c r="D478" s="390">
        <v>60</v>
      </c>
      <c r="E478" s="390">
        <v>60</v>
      </c>
      <c r="F478" s="425"/>
      <c r="G478" s="425"/>
    </row>
    <row r="479" spans="1:7" ht="21" customHeight="1">
      <c r="A479" s="350">
        <v>20606</v>
      </c>
      <c r="B479" s="346" t="s">
        <v>538</v>
      </c>
      <c r="C479" s="431">
        <f>SUM(C480:C483)</f>
        <v>6</v>
      </c>
      <c r="D479" s="431">
        <f t="shared" ref="D479:E479" si="54">SUM(D480:D483)</f>
        <v>5</v>
      </c>
      <c r="E479" s="431">
        <f t="shared" si="54"/>
        <v>5</v>
      </c>
      <c r="F479" s="424">
        <f>IFERROR(E479/D479,0)*100</f>
        <v>100</v>
      </c>
      <c r="G479" s="424">
        <v>20.8</v>
      </c>
    </row>
    <row r="480" spans="1:7" ht="21" customHeight="1">
      <c r="A480" s="350">
        <v>2060601</v>
      </c>
      <c r="B480" s="347" t="s">
        <v>539</v>
      </c>
      <c r="C480" s="220"/>
      <c r="D480" s="390"/>
      <c r="E480" s="390"/>
      <c r="F480" s="425"/>
      <c r="G480" s="425"/>
    </row>
    <row r="481" spans="1:7" ht="21" customHeight="1">
      <c r="A481" s="350">
        <v>2060602</v>
      </c>
      <c r="B481" s="347" t="s">
        <v>540</v>
      </c>
      <c r="C481" s="220"/>
      <c r="D481" s="390"/>
      <c r="E481" s="390"/>
      <c r="F481" s="425"/>
      <c r="G481" s="425"/>
    </row>
    <row r="482" spans="1:7" ht="21" customHeight="1">
      <c r="A482" s="350">
        <v>2060603</v>
      </c>
      <c r="B482" s="347" t="s">
        <v>541</v>
      </c>
      <c r="C482" s="220"/>
      <c r="D482" s="390"/>
      <c r="E482" s="390"/>
      <c r="F482" s="425"/>
      <c r="G482" s="425"/>
    </row>
    <row r="483" spans="1:7" ht="21" customHeight="1">
      <c r="A483" s="350">
        <v>2060699</v>
      </c>
      <c r="B483" s="347" t="s">
        <v>542</v>
      </c>
      <c r="C483" s="220">
        <v>6</v>
      </c>
      <c r="D483" s="390">
        <v>5</v>
      </c>
      <c r="E483" s="390">
        <v>5</v>
      </c>
      <c r="F483" s="425"/>
      <c r="G483" s="425"/>
    </row>
    <row r="484" spans="1:7" ht="21" customHeight="1">
      <c r="A484" s="350">
        <v>20607</v>
      </c>
      <c r="B484" s="346" t="s">
        <v>543</v>
      </c>
      <c r="C484" s="217">
        <f>SUM(C485:C490)</f>
        <v>194</v>
      </c>
      <c r="D484" s="217">
        <f t="shared" ref="D484:E484" si="55">SUM(D485:D490)</f>
        <v>264</v>
      </c>
      <c r="E484" s="217">
        <f t="shared" si="55"/>
        <v>162</v>
      </c>
      <c r="F484" s="424">
        <f>IFERROR(E484/D484,0)*100</f>
        <v>61.4</v>
      </c>
      <c r="G484" s="424">
        <v>145</v>
      </c>
    </row>
    <row r="485" spans="1:7" s="41" customFormat="1" ht="21" customHeight="1">
      <c r="A485" s="350">
        <v>2060701</v>
      </c>
      <c r="B485" s="347" t="s">
        <v>517</v>
      </c>
      <c r="C485" s="220">
        <v>105</v>
      </c>
      <c r="D485" s="390">
        <v>107</v>
      </c>
      <c r="E485" s="390">
        <v>104</v>
      </c>
      <c r="F485" s="425"/>
      <c r="G485" s="425"/>
    </row>
    <row r="486" spans="1:7" ht="21" customHeight="1">
      <c r="A486" s="350">
        <v>2060702</v>
      </c>
      <c r="B486" s="347" t="s">
        <v>544</v>
      </c>
      <c r="C486" s="220">
        <v>27</v>
      </c>
      <c r="D486" s="390">
        <v>95</v>
      </c>
      <c r="E486" s="390">
        <v>24</v>
      </c>
      <c r="F486" s="425"/>
      <c r="G486" s="425"/>
    </row>
    <row r="487" spans="1:7" ht="21" customHeight="1">
      <c r="A487" s="350">
        <v>2060703</v>
      </c>
      <c r="B487" s="347" t="s">
        <v>545</v>
      </c>
      <c r="C487" s="220"/>
      <c r="D487" s="390"/>
      <c r="E487" s="390"/>
      <c r="F487" s="429"/>
      <c r="G487" s="429"/>
    </row>
    <row r="488" spans="1:7" ht="21" customHeight="1">
      <c r="A488" s="350">
        <v>2060704</v>
      </c>
      <c r="B488" s="347" t="s">
        <v>546</v>
      </c>
      <c r="C488" s="220"/>
      <c r="D488" s="390"/>
      <c r="E488" s="390"/>
      <c r="F488" s="425"/>
      <c r="G488" s="425"/>
    </row>
    <row r="489" spans="1:7" ht="21" customHeight="1">
      <c r="A489" s="350">
        <v>2060705</v>
      </c>
      <c r="B489" s="347" t="s">
        <v>547</v>
      </c>
      <c r="C489" s="220"/>
      <c r="D489" s="390"/>
      <c r="E489" s="390"/>
      <c r="F489" s="425"/>
      <c r="G489" s="425"/>
    </row>
    <row r="490" spans="1:7" ht="21" customHeight="1">
      <c r="A490" s="350">
        <v>2060799</v>
      </c>
      <c r="B490" s="347" t="s">
        <v>548</v>
      </c>
      <c r="C490" s="220">
        <v>62</v>
      </c>
      <c r="D490" s="390">
        <v>62</v>
      </c>
      <c r="E490" s="390">
        <v>34</v>
      </c>
      <c r="F490" s="425"/>
      <c r="G490" s="425"/>
    </row>
    <row r="491" spans="1:7" ht="21" customHeight="1">
      <c r="A491" s="350">
        <v>20608</v>
      </c>
      <c r="B491" s="346" t="s">
        <v>549</v>
      </c>
      <c r="C491" s="217"/>
      <c r="D491" s="217"/>
      <c r="E491" s="217"/>
      <c r="F491" s="424">
        <f>IFERROR(E491/D491,0)*100</f>
        <v>0</v>
      </c>
      <c r="G491" s="424"/>
    </row>
    <row r="492" spans="1:7" ht="21" customHeight="1">
      <c r="A492" s="350">
        <v>2060801</v>
      </c>
      <c r="B492" s="347" t="s">
        <v>550</v>
      </c>
      <c r="C492" s="220"/>
      <c r="D492" s="390"/>
      <c r="E492" s="390"/>
      <c r="F492" s="425"/>
      <c r="G492" s="425"/>
    </row>
    <row r="493" spans="1:7" ht="21" customHeight="1">
      <c r="A493" s="350">
        <v>2060802</v>
      </c>
      <c r="B493" s="347" t="s">
        <v>551</v>
      </c>
      <c r="C493" s="220"/>
      <c r="D493" s="390"/>
      <c r="E493" s="390"/>
      <c r="F493" s="425"/>
      <c r="G493" s="425"/>
    </row>
    <row r="494" spans="1:7" s="41" customFormat="1" ht="21" customHeight="1">
      <c r="A494" s="350">
        <v>2060899</v>
      </c>
      <c r="B494" s="347" t="s">
        <v>552</v>
      </c>
      <c r="C494" s="220"/>
      <c r="D494" s="390"/>
      <c r="E494" s="390"/>
      <c r="F494" s="425"/>
      <c r="G494" s="425"/>
    </row>
    <row r="495" spans="1:7" ht="21" customHeight="1">
      <c r="A495" s="350">
        <v>20609</v>
      </c>
      <c r="B495" s="346" t="s">
        <v>553</v>
      </c>
      <c r="C495" s="217"/>
      <c r="D495" s="217">
        <f t="shared" ref="D495:E495" si="56">SUM(D496:D498)</f>
        <v>250</v>
      </c>
      <c r="E495" s="217">
        <f t="shared" si="56"/>
        <v>250</v>
      </c>
      <c r="F495" s="424">
        <f>IFERROR(E495/D495,0)*100</f>
        <v>100</v>
      </c>
      <c r="G495" s="424"/>
    </row>
    <row r="496" spans="1:7" ht="21" customHeight="1">
      <c r="A496" s="350">
        <v>2060901</v>
      </c>
      <c r="B496" s="347" t="s">
        <v>554</v>
      </c>
      <c r="C496" s="220"/>
      <c r="D496" s="390"/>
      <c r="E496" s="390"/>
      <c r="F496" s="425"/>
      <c r="G496" s="425"/>
    </row>
    <row r="497" spans="1:7" ht="21" customHeight="1">
      <c r="A497" s="350">
        <v>2060902</v>
      </c>
      <c r="B497" s="347" t="s">
        <v>555</v>
      </c>
      <c r="C497" s="220"/>
      <c r="D497" s="390">
        <v>250</v>
      </c>
      <c r="E497" s="390">
        <v>250</v>
      </c>
      <c r="F497" s="425"/>
      <c r="G497" s="425"/>
    </row>
    <row r="498" spans="1:7" ht="21" customHeight="1">
      <c r="A498" s="350">
        <v>2060999</v>
      </c>
      <c r="B498" s="347" t="s">
        <v>556</v>
      </c>
      <c r="C498" s="220"/>
      <c r="D498" s="390"/>
      <c r="E498" s="390"/>
      <c r="F498" s="429"/>
      <c r="G498" s="429"/>
    </row>
    <row r="499" spans="1:7" ht="21" customHeight="1">
      <c r="A499" s="350">
        <v>20699</v>
      </c>
      <c r="B499" s="346" t="s">
        <v>557</v>
      </c>
      <c r="C499" s="431">
        <f>SUM(C500:C503)</f>
        <v>10</v>
      </c>
      <c r="D499" s="431">
        <f t="shared" ref="D499:E499" si="57">SUM(D500:D503)</f>
        <v>41</v>
      </c>
      <c r="E499" s="431">
        <f t="shared" si="57"/>
        <v>20</v>
      </c>
      <c r="F499" s="424">
        <f>IFERROR(E499/D499,0)*100</f>
        <v>48.8</v>
      </c>
      <c r="G499" s="424">
        <v>153.80000000000001</v>
      </c>
    </row>
    <row r="500" spans="1:7" ht="21" customHeight="1">
      <c r="A500" s="350">
        <v>2069901</v>
      </c>
      <c r="B500" s="347" t="s">
        <v>558</v>
      </c>
      <c r="C500" s="220"/>
      <c r="D500" s="390"/>
      <c r="E500" s="390"/>
      <c r="F500" s="425"/>
      <c r="G500" s="425"/>
    </row>
    <row r="501" spans="1:7" ht="21" customHeight="1">
      <c r="A501" s="350">
        <v>2069902</v>
      </c>
      <c r="B501" s="347" t="s">
        <v>559</v>
      </c>
      <c r="C501" s="220"/>
      <c r="D501" s="390"/>
      <c r="E501" s="390"/>
      <c r="F501" s="425"/>
      <c r="G501" s="425"/>
    </row>
    <row r="502" spans="1:7" s="41" customFormat="1" ht="21" customHeight="1">
      <c r="A502" s="350">
        <v>2069903</v>
      </c>
      <c r="B502" s="347" t="s">
        <v>560</v>
      </c>
      <c r="C502" s="220"/>
      <c r="D502" s="390"/>
      <c r="E502" s="390"/>
      <c r="F502" s="425"/>
      <c r="G502" s="425"/>
    </row>
    <row r="503" spans="1:7" ht="21" customHeight="1">
      <c r="A503" s="350">
        <v>2069999</v>
      </c>
      <c r="B503" s="347" t="s">
        <v>561</v>
      </c>
      <c r="C503" s="220">
        <v>10</v>
      </c>
      <c r="D503" s="390">
        <v>41</v>
      </c>
      <c r="E503" s="390">
        <v>20</v>
      </c>
      <c r="F503" s="425"/>
      <c r="G503" s="425"/>
    </row>
    <row r="504" spans="1:7" ht="21" customHeight="1">
      <c r="A504" s="350">
        <v>207</v>
      </c>
      <c r="B504" s="346" t="s">
        <v>159</v>
      </c>
      <c r="C504" s="395">
        <f>C505+C521+C529+C540+C549+C557</f>
        <v>3668</v>
      </c>
      <c r="D504" s="395">
        <f t="shared" ref="D504:E504" si="58">D505+D521+D529+D540+D549+D557</f>
        <v>5682</v>
      </c>
      <c r="E504" s="395">
        <f t="shared" si="58"/>
        <v>4406</v>
      </c>
      <c r="F504" s="424">
        <f t="shared" ref="F504:F505" si="59">IFERROR(E504/D504,0)*100</f>
        <v>77.5</v>
      </c>
      <c r="G504" s="424">
        <v>102.4</v>
      </c>
    </row>
    <row r="505" spans="1:7" ht="21" customHeight="1">
      <c r="A505" s="350">
        <v>20701</v>
      </c>
      <c r="B505" s="346" t="s">
        <v>562</v>
      </c>
      <c r="C505" s="217">
        <f>SUM(C506:C520)</f>
        <v>1879</v>
      </c>
      <c r="D505" s="217">
        <f t="shared" ref="D505:E505" si="60">SUM(D506:D520)</f>
        <v>3410</v>
      </c>
      <c r="E505" s="217">
        <f t="shared" si="60"/>
        <v>2307</v>
      </c>
      <c r="F505" s="424">
        <f t="shared" si="59"/>
        <v>67.7</v>
      </c>
      <c r="G505" s="424">
        <v>90.3</v>
      </c>
    </row>
    <row r="506" spans="1:7" s="41" customFormat="1" ht="21" customHeight="1">
      <c r="A506" s="350">
        <v>2070101</v>
      </c>
      <c r="B506" s="347" t="s">
        <v>235</v>
      </c>
      <c r="C506" s="220">
        <v>526</v>
      </c>
      <c r="D506" s="390">
        <v>700</v>
      </c>
      <c r="E506" s="390">
        <v>693</v>
      </c>
      <c r="F506" s="425"/>
      <c r="G506" s="425"/>
    </row>
    <row r="507" spans="1:7" s="41" customFormat="1" ht="21" customHeight="1">
      <c r="A507" s="350">
        <v>2070102</v>
      </c>
      <c r="B507" s="347" t="s">
        <v>236</v>
      </c>
      <c r="C507" s="220"/>
      <c r="D507" s="390">
        <v>1</v>
      </c>
      <c r="E507" s="390">
        <v>1</v>
      </c>
      <c r="F507" s="429"/>
      <c r="G507" s="429"/>
    </row>
    <row r="508" spans="1:7" ht="21" customHeight="1">
      <c r="A508" s="350">
        <v>2070103</v>
      </c>
      <c r="B508" s="347" t="s">
        <v>237</v>
      </c>
      <c r="C508" s="220"/>
      <c r="D508" s="390"/>
      <c r="E508" s="390"/>
      <c r="F508" s="425"/>
      <c r="G508" s="425"/>
    </row>
    <row r="509" spans="1:7" ht="21" customHeight="1">
      <c r="A509" s="350">
        <v>2070104</v>
      </c>
      <c r="B509" s="347" t="s">
        <v>563</v>
      </c>
      <c r="C509" s="220">
        <v>183</v>
      </c>
      <c r="D509" s="390">
        <v>205</v>
      </c>
      <c r="E509" s="390">
        <v>195</v>
      </c>
      <c r="F509" s="425"/>
      <c r="G509" s="425"/>
    </row>
    <row r="510" spans="1:7" ht="21" customHeight="1">
      <c r="A510" s="350">
        <v>2070105</v>
      </c>
      <c r="B510" s="347" t="s">
        <v>564</v>
      </c>
      <c r="C510" s="220"/>
      <c r="D510" s="390"/>
      <c r="E510" s="390"/>
      <c r="F510" s="425"/>
      <c r="G510" s="425"/>
    </row>
    <row r="511" spans="1:7" ht="21" customHeight="1">
      <c r="A511" s="350">
        <v>2070106</v>
      </c>
      <c r="B511" s="347" t="s">
        <v>565</v>
      </c>
      <c r="C511" s="220"/>
      <c r="D511" s="390"/>
      <c r="E511" s="390"/>
      <c r="F511" s="425"/>
      <c r="G511" s="425"/>
    </row>
    <row r="512" spans="1:7" ht="21" customHeight="1">
      <c r="A512" s="350">
        <v>2070107</v>
      </c>
      <c r="B512" s="347" t="s">
        <v>566</v>
      </c>
      <c r="C512" s="220">
        <v>99</v>
      </c>
      <c r="D512" s="390">
        <v>107</v>
      </c>
      <c r="E512" s="390">
        <v>107</v>
      </c>
      <c r="F512" s="425"/>
      <c r="G512" s="425"/>
    </row>
    <row r="513" spans="1:7" ht="21" customHeight="1">
      <c r="A513" s="350">
        <v>2070108</v>
      </c>
      <c r="B513" s="347" t="s">
        <v>567</v>
      </c>
      <c r="C513" s="220">
        <v>103</v>
      </c>
      <c r="D513" s="390">
        <v>109</v>
      </c>
      <c r="E513" s="390">
        <v>98</v>
      </c>
      <c r="F513" s="425"/>
      <c r="G513" s="425"/>
    </row>
    <row r="514" spans="1:7" ht="21" customHeight="1">
      <c r="A514" s="350">
        <v>2070109</v>
      </c>
      <c r="B514" s="347" t="s">
        <v>568</v>
      </c>
      <c r="C514" s="220">
        <v>193</v>
      </c>
      <c r="D514" s="390">
        <v>335</v>
      </c>
      <c r="E514" s="390">
        <v>335</v>
      </c>
      <c r="F514" s="425"/>
      <c r="G514" s="425"/>
    </row>
    <row r="515" spans="1:7" ht="21" customHeight="1">
      <c r="A515" s="350">
        <v>2070110</v>
      </c>
      <c r="B515" s="347" t="s">
        <v>569</v>
      </c>
      <c r="C515" s="220"/>
      <c r="D515" s="390"/>
      <c r="E515" s="390"/>
      <c r="F515" s="429"/>
      <c r="G515" s="429"/>
    </row>
    <row r="516" spans="1:7" ht="21" customHeight="1">
      <c r="A516" s="350">
        <v>2070111</v>
      </c>
      <c r="B516" s="347" t="s">
        <v>570</v>
      </c>
      <c r="C516" s="220">
        <v>60</v>
      </c>
      <c r="D516" s="390">
        <v>60</v>
      </c>
      <c r="E516" s="390">
        <v>60</v>
      </c>
      <c r="F516" s="425"/>
      <c r="G516" s="425"/>
    </row>
    <row r="517" spans="1:7" ht="21" customHeight="1">
      <c r="A517" s="350">
        <v>2070112</v>
      </c>
      <c r="B517" s="347" t="s">
        <v>571</v>
      </c>
      <c r="C517" s="220">
        <v>146</v>
      </c>
      <c r="D517" s="390">
        <v>152</v>
      </c>
      <c r="E517" s="390">
        <v>141</v>
      </c>
      <c r="F517" s="425"/>
      <c r="G517" s="425"/>
    </row>
    <row r="518" spans="1:7" ht="21" customHeight="1">
      <c r="A518" s="350">
        <v>2070113</v>
      </c>
      <c r="B518" s="347" t="s">
        <v>572</v>
      </c>
      <c r="C518" s="220">
        <v>59</v>
      </c>
      <c r="D518" s="390">
        <v>59</v>
      </c>
      <c r="E518" s="390">
        <v>38</v>
      </c>
      <c r="F518" s="425"/>
      <c r="G518" s="425"/>
    </row>
    <row r="519" spans="1:7" ht="21" customHeight="1">
      <c r="A519" s="350">
        <v>2070114</v>
      </c>
      <c r="B519" s="347" t="s">
        <v>573</v>
      </c>
      <c r="C519" s="220">
        <v>206</v>
      </c>
      <c r="D519" s="390">
        <v>294</v>
      </c>
      <c r="E519" s="390">
        <v>266</v>
      </c>
      <c r="F519" s="429"/>
      <c r="G519" s="429"/>
    </row>
    <row r="520" spans="1:7" ht="21" customHeight="1">
      <c r="A520" s="350">
        <v>2070199</v>
      </c>
      <c r="B520" s="347" t="s">
        <v>574</v>
      </c>
      <c r="C520" s="220">
        <v>304</v>
      </c>
      <c r="D520" s="390">
        <v>1388</v>
      </c>
      <c r="E520" s="390">
        <v>373</v>
      </c>
      <c r="F520" s="429"/>
      <c r="G520" s="429"/>
    </row>
    <row r="521" spans="1:7" ht="21" customHeight="1">
      <c r="A521" s="350">
        <v>20702</v>
      </c>
      <c r="B521" s="346" t="s">
        <v>575</v>
      </c>
      <c r="C521" s="217">
        <f>SUM(C522:C528)</f>
        <v>318</v>
      </c>
      <c r="D521" s="217">
        <f t="shared" ref="D521:E521" si="61">SUM(D522:D528)</f>
        <v>586</v>
      </c>
      <c r="E521" s="217">
        <f t="shared" si="61"/>
        <v>564</v>
      </c>
      <c r="F521" s="424">
        <f>IFERROR(E521/D521,0)*100</f>
        <v>96.2</v>
      </c>
      <c r="G521" s="424">
        <v>143.9</v>
      </c>
    </row>
    <row r="522" spans="1:7" ht="21" customHeight="1">
      <c r="A522" s="350">
        <v>2070201</v>
      </c>
      <c r="B522" s="347" t="s">
        <v>235</v>
      </c>
      <c r="C522" s="220"/>
      <c r="D522" s="390">
        <v>6</v>
      </c>
      <c r="E522" s="390">
        <v>6</v>
      </c>
      <c r="F522" s="425"/>
      <c r="G522" s="425"/>
    </row>
    <row r="523" spans="1:7" ht="21" customHeight="1">
      <c r="A523" s="350">
        <v>2070202</v>
      </c>
      <c r="B523" s="347" t="s">
        <v>236</v>
      </c>
      <c r="C523" s="220"/>
      <c r="D523" s="390"/>
      <c r="E523" s="390"/>
      <c r="F523" s="425"/>
      <c r="G523" s="425"/>
    </row>
    <row r="524" spans="1:7" ht="21" customHeight="1">
      <c r="A524" s="350">
        <v>2070203</v>
      </c>
      <c r="B524" s="347" t="s">
        <v>237</v>
      </c>
      <c r="C524" s="220"/>
      <c r="D524" s="390"/>
      <c r="E524" s="390"/>
      <c r="F524" s="425"/>
      <c r="G524" s="425"/>
    </row>
    <row r="525" spans="1:7" ht="21" customHeight="1">
      <c r="A525" s="350">
        <v>2070204</v>
      </c>
      <c r="B525" s="347" t="s">
        <v>576</v>
      </c>
      <c r="C525" s="220">
        <v>83</v>
      </c>
      <c r="D525" s="390">
        <v>84</v>
      </c>
      <c r="E525" s="390">
        <v>81</v>
      </c>
      <c r="F525" s="425"/>
      <c r="G525" s="425"/>
    </row>
    <row r="526" spans="1:7" s="41" customFormat="1" ht="21" customHeight="1">
      <c r="A526" s="350">
        <v>2070205</v>
      </c>
      <c r="B526" s="347" t="s">
        <v>577</v>
      </c>
      <c r="C526" s="220">
        <v>235</v>
      </c>
      <c r="D526" s="390">
        <v>496</v>
      </c>
      <c r="E526" s="390">
        <v>477</v>
      </c>
      <c r="F526" s="425"/>
      <c r="G526" s="425"/>
    </row>
    <row r="527" spans="1:7" ht="21" customHeight="1">
      <c r="A527" s="350">
        <v>2070206</v>
      </c>
      <c r="B527" s="347" t="s">
        <v>578</v>
      </c>
      <c r="C527" s="220"/>
      <c r="D527" s="390"/>
      <c r="E527" s="390"/>
      <c r="F527" s="425"/>
      <c r="G527" s="425"/>
    </row>
    <row r="528" spans="1:7" ht="21" customHeight="1">
      <c r="A528" s="350">
        <v>2070299</v>
      </c>
      <c r="B528" s="347" t="s">
        <v>579</v>
      </c>
      <c r="C528" s="220"/>
      <c r="D528" s="390"/>
      <c r="E528" s="390"/>
      <c r="F528" s="425"/>
      <c r="G528" s="425"/>
    </row>
    <row r="529" spans="1:7" ht="21" customHeight="1">
      <c r="A529" s="350">
        <v>20703</v>
      </c>
      <c r="B529" s="346" t="s">
        <v>580</v>
      </c>
      <c r="C529" s="217">
        <f>SUM(C530:C539)</f>
        <v>30</v>
      </c>
      <c r="D529" s="217">
        <f t="shared" ref="D529:E529" si="62">SUM(D530:D539)</f>
        <v>30</v>
      </c>
      <c r="E529" s="217">
        <f t="shared" si="62"/>
        <v>30</v>
      </c>
      <c r="F529" s="424">
        <f>IFERROR(E529/D529,0)*100</f>
        <v>100</v>
      </c>
      <c r="G529" s="424">
        <v>42.3</v>
      </c>
    </row>
    <row r="530" spans="1:7" ht="21" customHeight="1">
      <c r="A530" s="350">
        <v>2070301</v>
      </c>
      <c r="B530" s="347" t="s">
        <v>235</v>
      </c>
      <c r="C530" s="220"/>
      <c r="D530" s="390"/>
      <c r="E530" s="390"/>
      <c r="F530" s="425"/>
      <c r="G530" s="425"/>
    </row>
    <row r="531" spans="1:7" ht="21" customHeight="1">
      <c r="A531" s="350">
        <v>2070302</v>
      </c>
      <c r="B531" s="347" t="s">
        <v>236</v>
      </c>
      <c r="C531" s="220"/>
      <c r="D531" s="390"/>
      <c r="E531" s="390"/>
      <c r="F531" s="425"/>
      <c r="G531" s="425"/>
    </row>
    <row r="532" spans="1:7" ht="21" customHeight="1">
      <c r="A532" s="350">
        <v>2070303</v>
      </c>
      <c r="B532" s="347" t="s">
        <v>237</v>
      </c>
      <c r="C532" s="220"/>
      <c r="D532" s="390"/>
      <c r="E532" s="390"/>
      <c r="F532" s="425"/>
      <c r="G532" s="425"/>
    </row>
    <row r="533" spans="1:7" ht="21" customHeight="1">
      <c r="A533" s="350">
        <v>2070304</v>
      </c>
      <c r="B533" s="347" t="s">
        <v>581</v>
      </c>
      <c r="C533" s="220"/>
      <c r="D533" s="390"/>
      <c r="E533" s="390"/>
      <c r="F533" s="425"/>
      <c r="G533" s="425"/>
    </row>
    <row r="534" spans="1:7" s="41" customFormat="1" ht="21" customHeight="1">
      <c r="A534" s="350">
        <v>2070305</v>
      </c>
      <c r="B534" s="347" t="s">
        <v>582</v>
      </c>
      <c r="C534" s="220"/>
      <c r="D534" s="390"/>
      <c r="E534" s="390"/>
      <c r="F534" s="425"/>
      <c r="G534" s="425"/>
    </row>
    <row r="535" spans="1:7" ht="21" customHeight="1">
      <c r="A535" s="350">
        <v>2070306</v>
      </c>
      <c r="B535" s="347" t="s">
        <v>583</v>
      </c>
      <c r="C535" s="220"/>
      <c r="D535" s="390"/>
      <c r="E535" s="390"/>
      <c r="F535" s="425"/>
      <c r="G535" s="425"/>
    </row>
    <row r="536" spans="1:7" s="41" customFormat="1" ht="21" customHeight="1">
      <c r="A536" s="350">
        <v>2070307</v>
      </c>
      <c r="B536" s="347" t="s">
        <v>584</v>
      </c>
      <c r="C536" s="220">
        <v>30</v>
      </c>
      <c r="D536" s="390">
        <v>30</v>
      </c>
      <c r="E536" s="390">
        <v>30</v>
      </c>
      <c r="F536" s="425"/>
      <c r="G536" s="425"/>
    </row>
    <row r="537" spans="1:7" ht="21" customHeight="1">
      <c r="A537" s="350">
        <v>2070308</v>
      </c>
      <c r="B537" s="347" t="s">
        <v>585</v>
      </c>
      <c r="C537" s="220"/>
      <c r="D537" s="390"/>
      <c r="E537" s="390"/>
      <c r="F537" s="425"/>
      <c r="G537" s="425"/>
    </row>
    <row r="538" spans="1:7" ht="21" customHeight="1">
      <c r="A538" s="350">
        <v>2070309</v>
      </c>
      <c r="B538" s="347" t="s">
        <v>586</v>
      </c>
      <c r="C538" s="220"/>
      <c r="D538" s="390"/>
      <c r="E538" s="390"/>
      <c r="F538" s="425"/>
      <c r="G538" s="425"/>
    </row>
    <row r="539" spans="1:7" ht="21" customHeight="1">
      <c r="A539" s="350">
        <v>2070399</v>
      </c>
      <c r="B539" s="347" t="s">
        <v>587</v>
      </c>
      <c r="C539" s="220"/>
      <c r="D539" s="390"/>
      <c r="E539" s="390"/>
      <c r="F539" s="429"/>
      <c r="G539" s="429"/>
    </row>
    <row r="540" spans="1:7" ht="21" customHeight="1">
      <c r="A540" s="350">
        <v>20706</v>
      </c>
      <c r="B540" s="346" t="s">
        <v>588</v>
      </c>
      <c r="C540" s="217"/>
      <c r="D540" s="217"/>
      <c r="E540" s="217"/>
      <c r="F540" s="424">
        <f>IFERROR(E540/D540,0)*100</f>
        <v>0</v>
      </c>
      <c r="G540" s="424">
        <v>0</v>
      </c>
    </row>
    <row r="541" spans="1:7" ht="21" customHeight="1">
      <c r="A541" s="350">
        <v>2070601</v>
      </c>
      <c r="B541" s="347" t="s">
        <v>235</v>
      </c>
      <c r="C541" s="220"/>
      <c r="D541" s="390"/>
      <c r="E541" s="390"/>
      <c r="F541" s="425"/>
      <c r="G541" s="425"/>
    </row>
    <row r="542" spans="1:7" ht="21" customHeight="1">
      <c r="A542" s="350">
        <v>2070602</v>
      </c>
      <c r="B542" s="347" t="s">
        <v>236</v>
      </c>
      <c r="C542" s="220"/>
      <c r="D542" s="390"/>
      <c r="E542" s="390"/>
      <c r="F542" s="425"/>
      <c r="G542" s="425"/>
    </row>
    <row r="543" spans="1:7" ht="21" customHeight="1">
      <c r="A543" s="350">
        <v>2070603</v>
      </c>
      <c r="B543" s="347" t="s">
        <v>237</v>
      </c>
      <c r="C543" s="220"/>
      <c r="D543" s="390"/>
      <c r="E543" s="390"/>
      <c r="F543" s="425"/>
      <c r="G543" s="425"/>
    </row>
    <row r="544" spans="1:7" ht="21" customHeight="1">
      <c r="A544" s="350">
        <v>2070604</v>
      </c>
      <c r="B544" s="347" t="s">
        <v>589</v>
      </c>
      <c r="C544" s="220"/>
      <c r="D544" s="390"/>
      <c r="E544" s="390"/>
      <c r="F544" s="425"/>
      <c r="G544" s="425"/>
    </row>
    <row r="545" spans="1:7" s="41" customFormat="1" ht="21" customHeight="1">
      <c r="A545" s="350">
        <v>2070605</v>
      </c>
      <c r="B545" s="347" t="s">
        <v>590</v>
      </c>
      <c r="C545" s="220"/>
      <c r="D545" s="390"/>
      <c r="E545" s="390"/>
      <c r="F545" s="425"/>
      <c r="G545" s="425"/>
    </row>
    <row r="546" spans="1:7" ht="21" customHeight="1">
      <c r="A546" s="350">
        <v>2070606</v>
      </c>
      <c r="B546" s="347" t="s">
        <v>591</v>
      </c>
      <c r="C546" s="220"/>
      <c r="D546" s="390"/>
      <c r="E546" s="390"/>
      <c r="F546" s="425"/>
      <c r="G546" s="425"/>
    </row>
    <row r="547" spans="1:7" ht="21" customHeight="1">
      <c r="A547" s="350">
        <v>2070607</v>
      </c>
      <c r="B547" s="347" t="s">
        <v>592</v>
      </c>
      <c r="C547" s="220"/>
      <c r="D547" s="390"/>
      <c r="E547" s="390"/>
      <c r="F547" s="429"/>
      <c r="G547" s="429"/>
    </row>
    <row r="548" spans="1:7" ht="21" customHeight="1">
      <c r="A548" s="350">
        <v>2070699</v>
      </c>
      <c r="B548" s="347" t="s">
        <v>593</v>
      </c>
      <c r="C548" s="220"/>
      <c r="D548" s="390"/>
      <c r="E548" s="390"/>
      <c r="F548" s="425"/>
      <c r="G548" s="425"/>
    </row>
    <row r="549" spans="1:7" s="41" customFormat="1" ht="21" customHeight="1">
      <c r="A549" s="350">
        <v>20708</v>
      </c>
      <c r="B549" s="346" t="s">
        <v>594</v>
      </c>
      <c r="C549" s="217">
        <f>SUM(C550:C556)</f>
        <v>1435</v>
      </c>
      <c r="D549" s="217">
        <f t="shared" ref="D549:E549" si="63">SUM(D550:D556)</f>
        <v>1624</v>
      </c>
      <c r="E549" s="217">
        <f t="shared" si="63"/>
        <v>1489</v>
      </c>
      <c r="F549" s="424">
        <f>IFERROR(E549/D549,0)*100</f>
        <v>91.7</v>
      </c>
      <c r="G549" s="424">
        <v>121.2</v>
      </c>
    </row>
    <row r="550" spans="1:7" ht="21" customHeight="1">
      <c r="A550" s="350">
        <v>2070801</v>
      </c>
      <c r="B550" s="347" t="s">
        <v>235</v>
      </c>
      <c r="C550" s="220"/>
      <c r="D550" s="390">
        <v>29</v>
      </c>
      <c r="E550" s="390">
        <v>29</v>
      </c>
      <c r="F550" s="425"/>
      <c r="G550" s="425"/>
    </row>
    <row r="551" spans="1:7" ht="21" customHeight="1">
      <c r="A551" s="350">
        <v>2070802</v>
      </c>
      <c r="B551" s="347" t="s">
        <v>236</v>
      </c>
      <c r="C551" s="220"/>
      <c r="D551" s="390"/>
      <c r="E551" s="390"/>
      <c r="F551" s="425"/>
      <c r="G551" s="425"/>
    </row>
    <row r="552" spans="1:7" ht="21" customHeight="1">
      <c r="A552" s="350">
        <v>2070803</v>
      </c>
      <c r="B552" s="347" t="s">
        <v>237</v>
      </c>
      <c r="C552" s="220"/>
      <c r="D552" s="390"/>
      <c r="E552" s="390"/>
      <c r="F552" s="425"/>
      <c r="G552" s="425"/>
    </row>
    <row r="553" spans="1:7" ht="21" customHeight="1">
      <c r="A553" s="350">
        <v>2070806</v>
      </c>
      <c r="B553" s="347" t="s">
        <v>595</v>
      </c>
      <c r="C553" s="220"/>
      <c r="D553" s="390"/>
      <c r="E553" s="390"/>
      <c r="F553" s="425"/>
      <c r="G553" s="425"/>
    </row>
    <row r="554" spans="1:7" ht="21" customHeight="1">
      <c r="A554" s="350">
        <v>2070807</v>
      </c>
      <c r="B554" s="347" t="s">
        <v>596</v>
      </c>
      <c r="C554" s="220"/>
      <c r="D554" s="390"/>
      <c r="E554" s="390"/>
      <c r="F554" s="425"/>
      <c r="G554" s="425"/>
    </row>
    <row r="555" spans="1:7" ht="21" customHeight="1">
      <c r="A555" s="350">
        <v>2070808</v>
      </c>
      <c r="B555" s="347" t="s">
        <v>597</v>
      </c>
      <c r="C555" s="220">
        <v>667</v>
      </c>
      <c r="D555" s="390">
        <v>668</v>
      </c>
      <c r="E555" s="390">
        <v>668</v>
      </c>
      <c r="F555" s="425"/>
      <c r="G555" s="425"/>
    </row>
    <row r="556" spans="1:7" ht="21" customHeight="1">
      <c r="A556" s="350">
        <v>2070899</v>
      </c>
      <c r="B556" s="347" t="s">
        <v>598</v>
      </c>
      <c r="C556" s="220">
        <v>768</v>
      </c>
      <c r="D556" s="390">
        <v>927</v>
      </c>
      <c r="E556" s="390">
        <v>792</v>
      </c>
      <c r="F556" s="425"/>
      <c r="G556" s="425"/>
    </row>
    <row r="557" spans="1:7" ht="21" customHeight="1">
      <c r="A557" s="350">
        <v>20799</v>
      </c>
      <c r="B557" s="346" t="s">
        <v>599</v>
      </c>
      <c r="C557" s="217">
        <f>SUM(C558:C560)</f>
        <v>6</v>
      </c>
      <c r="D557" s="217">
        <f t="shared" ref="D557:E557" si="64">SUM(D558:D560)</f>
        <v>32</v>
      </c>
      <c r="E557" s="217">
        <f t="shared" si="64"/>
        <v>16</v>
      </c>
      <c r="F557" s="424">
        <f>IFERROR(E557/D557,0)*100</f>
        <v>50</v>
      </c>
      <c r="G557" s="424">
        <v>28.6</v>
      </c>
    </row>
    <row r="558" spans="1:7" ht="21" customHeight="1">
      <c r="A558" s="350">
        <v>2079902</v>
      </c>
      <c r="B558" s="347" t="s">
        <v>600</v>
      </c>
      <c r="C558" s="220">
        <v>6</v>
      </c>
      <c r="D558" s="390">
        <v>32</v>
      </c>
      <c r="E558" s="390">
        <v>16</v>
      </c>
      <c r="F558" s="429"/>
      <c r="G558" s="429"/>
    </row>
    <row r="559" spans="1:7" s="41" customFormat="1" ht="21" customHeight="1">
      <c r="A559" s="350">
        <v>2079903</v>
      </c>
      <c r="B559" s="347" t="s">
        <v>601</v>
      </c>
      <c r="C559" s="220"/>
      <c r="D559" s="390"/>
      <c r="E559" s="390"/>
      <c r="F559" s="425"/>
      <c r="G559" s="425"/>
    </row>
    <row r="560" spans="1:7" ht="21" customHeight="1">
      <c r="A560" s="350">
        <v>2079999</v>
      </c>
      <c r="B560" s="347" t="s">
        <v>602</v>
      </c>
      <c r="C560" s="220"/>
      <c r="D560" s="390"/>
      <c r="E560" s="390"/>
      <c r="F560" s="425"/>
      <c r="G560" s="425"/>
    </row>
    <row r="561" spans="1:7" ht="21" customHeight="1">
      <c r="A561" s="350">
        <v>208</v>
      </c>
      <c r="B561" s="346" t="s">
        <v>160</v>
      </c>
      <c r="C561" s="217">
        <f>C562+C581+C589+C591+C600+C604+C614+C623+C630+C638+C647+C653+C656+C659+C662+C665+C668+C672+C676+C685+C688</f>
        <v>59075</v>
      </c>
      <c r="D561" s="217">
        <f t="shared" ref="D561:E561" si="65">D562+D581+D589+D591+D600+D604+D614+D623+D630+D638+D647+D653+D656+D659+D662+D665+D668+D672+D676+D685+D688</f>
        <v>70473</v>
      </c>
      <c r="E561" s="217">
        <f t="shared" si="65"/>
        <v>63853</v>
      </c>
      <c r="F561" s="424">
        <f t="shared" ref="F561:F562" si="66">IFERROR(E561/D561,0)*100</f>
        <v>90.6</v>
      </c>
      <c r="G561" s="424">
        <v>103.7</v>
      </c>
    </row>
    <row r="562" spans="1:7" ht="21" customHeight="1">
      <c r="A562" s="350">
        <v>20801</v>
      </c>
      <c r="B562" s="346" t="s">
        <v>603</v>
      </c>
      <c r="C562" s="217">
        <f>SUM(C563:C580)</f>
        <v>2729</v>
      </c>
      <c r="D562" s="217">
        <f t="shared" ref="D562:E562" si="67">SUM(D563:D580)</f>
        <v>2978</v>
      </c>
      <c r="E562" s="217">
        <f t="shared" si="67"/>
        <v>2611</v>
      </c>
      <c r="F562" s="424">
        <f t="shared" si="66"/>
        <v>87.7</v>
      </c>
      <c r="G562" s="424">
        <v>91.2</v>
      </c>
    </row>
    <row r="563" spans="1:7" ht="21" customHeight="1">
      <c r="A563" s="350">
        <v>2080101</v>
      </c>
      <c r="B563" s="347" t="s">
        <v>235</v>
      </c>
      <c r="C563" s="220">
        <v>814</v>
      </c>
      <c r="D563" s="390">
        <v>860</v>
      </c>
      <c r="E563" s="390">
        <v>830</v>
      </c>
      <c r="F563" s="425"/>
      <c r="G563" s="425"/>
    </row>
    <row r="564" spans="1:7" ht="21" customHeight="1">
      <c r="A564" s="350">
        <v>2080102</v>
      </c>
      <c r="B564" s="347" t="s">
        <v>236</v>
      </c>
      <c r="C564" s="220">
        <v>9</v>
      </c>
      <c r="D564" s="390">
        <v>49</v>
      </c>
      <c r="E564" s="390">
        <v>47</v>
      </c>
      <c r="F564" s="425"/>
      <c r="G564" s="425"/>
    </row>
    <row r="565" spans="1:7" ht="21" customHeight="1">
      <c r="A565" s="350">
        <v>2080103</v>
      </c>
      <c r="B565" s="347" t="s">
        <v>237</v>
      </c>
      <c r="C565" s="220"/>
      <c r="D565" s="390"/>
      <c r="E565" s="390"/>
      <c r="F565" s="425"/>
      <c r="G565" s="425"/>
    </row>
    <row r="566" spans="1:7" ht="21" customHeight="1">
      <c r="A566" s="350">
        <v>2080104</v>
      </c>
      <c r="B566" s="347" t="s">
        <v>604</v>
      </c>
      <c r="C566" s="220"/>
      <c r="D566" s="390"/>
      <c r="E566" s="390"/>
      <c r="F566" s="425"/>
      <c r="G566" s="425"/>
    </row>
    <row r="567" spans="1:7" s="41" customFormat="1" ht="21" customHeight="1">
      <c r="A567" s="350">
        <v>2080105</v>
      </c>
      <c r="B567" s="347" t="s">
        <v>605</v>
      </c>
      <c r="C567" s="220">
        <v>3</v>
      </c>
      <c r="D567" s="390">
        <v>3</v>
      </c>
      <c r="E567" s="390">
        <v>3</v>
      </c>
      <c r="F567" s="425"/>
      <c r="G567" s="425"/>
    </row>
    <row r="568" spans="1:7" ht="21" customHeight="1">
      <c r="A568" s="350">
        <v>2080106</v>
      </c>
      <c r="B568" s="347" t="s">
        <v>606</v>
      </c>
      <c r="C568" s="220"/>
      <c r="D568" s="390">
        <v>9</v>
      </c>
      <c r="E568" s="390">
        <v>9</v>
      </c>
      <c r="F568" s="425"/>
      <c r="G568" s="425"/>
    </row>
    <row r="569" spans="1:7" ht="21" customHeight="1">
      <c r="A569" s="350">
        <v>2080107</v>
      </c>
      <c r="B569" s="347" t="s">
        <v>607</v>
      </c>
      <c r="C569" s="220">
        <v>4</v>
      </c>
      <c r="D569" s="390">
        <v>3</v>
      </c>
      <c r="E569" s="390">
        <v>3</v>
      </c>
      <c r="F569" s="425"/>
      <c r="G569" s="425"/>
    </row>
    <row r="570" spans="1:7" ht="21" customHeight="1">
      <c r="A570" s="350">
        <v>2080108</v>
      </c>
      <c r="B570" s="347" t="s">
        <v>276</v>
      </c>
      <c r="C570" s="220">
        <v>10</v>
      </c>
      <c r="D570" s="390">
        <v>10</v>
      </c>
      <c r="E570" s="390">
        <v>7</v>
      </c>
      <c r="F570" s="425"/>
      <c r="G570" s="425"/>
    </row>
    <row r="571" spans="1:7" ht="21" customHeight="1">
      <c r="A571" s="350">
        <v>2080109</v>
      </c>
      <c r="B571" s="347" t="s">
        <v>608</v>
      </c>
      <c r="C571" s="220">
        <v>1011</v>
      </c>
      <c r="D571" s="390">
        <v>1050</v>
      </c>
      <c r="E571" s="390">
        <v>1017</v>
      </c>
      <c r="F571" s="425"/>
      <c r="G571" s="425"/>
    </row>
    <row r="572" spans="1:7" ht="21" customHeight="1">
      <c r="A572" s="350">
        <v>2080110</v>
      </c>
      <c r="B572" s="347" t="s">
        <v>609</v>
      </c>
      <c r="C572" s="220"/>
      <c r="D572" s="390"/>
      <c r="E572" s="390"/>
      <c r="F572" s="429"/>
      <c r="G572" s="429"/>
    </row>
    <row r="573" spans="1:7" ht="21" customHeight="1">
      <c r="A573" s="350">
        <v>2080111</v>
      </c>
      <c r="B573" s="347" t="s">
        <v>610</v>
      </c>
      <c r="C573" s="220"/>
      <c r="D573" s="390"/>
      <c r="E573" s="390"/>
      <c r="F573" s="425"/>
      <c r="G573" s="425"/>
    </row>
    <row r="574" spans="1:7" s="41" customFormat="1" ht="21" customHeight="1">
      <c r="A574" s="350">
        <v>2080112</v>
      </c>
      <c r="B574" s="347" t="s">
        <v>611</v>
      </c>
      <c r="C574" s="220"/>
      <c r="D574" s="390">
        <v>6</v>
      </c>
      <c r="E574" s="390">
        <v>6</v>
      </c>
      <c r="F574" s="425"/>
      <c r="G574" s="425"/>
    </row>
    <row r="575" spans="1:7" ht="21" customHeight="1">
      <c r="A575" s="350">
        <v>2080113</v>
      </c>
      <c r="B575" s="347" t="s">
        <v>612</v>
      </c>
      <c r="C575" s="220"/>
      <c r="D575" s="390"/>
      <c r="E575" s="390"/>
      <c r="F575" s="425"/>
      <c r="G575" s="425"/>
    </row>
    <row r="576" spans="1:7" ht="21" customHeight="1">
      <c r="A576" s="350">
        <v>2080114</v>
      </c>
      <c r="B576" s="347" t="s">
        <v>613</v>
      </c>
      <c r="C576" s="220"/>
      <c r="D576" s="390"/>
      <c r="E576" s="390"/>
      <c r="F576" s="425"/>
      <c r="G576" s="425"/>
    </row>
    <row r="577" spans="1:7" ht="21" customHeight="1">
      <c r="A577" s="350">
        <v>2080115</v>
      </c>
      <c r="B577" s="347" t="s">
        <v>614</v>
      </c>
      <c r="C577" s="220"/>
      <c r="D577" s="390"/>
      <c r="E577" s="390"/>
      <c r="F577" s="425"/>
      <c r="G577" s="425"/>
    </row>
    <row r="578" spans="1:7" ht="21" customHeight="1">
      <c r="A578" s="350">
        <v>2080116</v>
      </c>
      <c r="B578" s="347" t="s">
        <v>615</v>
      </c>
      <c r="C578" s="220"/>
      <c r="D578" s="390"/>
      <c r="E578" s="390"/>
      <c r="F578" s="425"/>
      <c r="G578" s="425"/>
    </row>
    <row r="579" spans="1:7" ht="21" customHeight="1">
      <c r="A579" s="350">
        <v>2080150</v>
      </c>
      <c r="B579" s="347" t="s">
        <v>244</v>
      </c>
      <c r="C579" s="220">
        <v>183</v>
      </c>
      <c r="D579" s="390">
        <v>164</v>
      </c>
      <c r="E579" s="390">
        <v>164</v>
      </c>
      <c r="F579" s="425"/>
      <c r="G579" s="425"/>
    </row>
    <row r="580" spans="1:7" ht="21" customHeight="1">
      <c r="A580" s="350">
        <v>2080199</v>
      </c>
      <c r="B580" s="347" t="s">
        <v>616</v>
      </c>
      <c r="C580" s="220">
        <v>695</v>
      </c>
      <c r="D580" s="390">
        <v>824</v>
      </c>
      <c r="E580" s="390">
        <v>525</v>
      </c>
      <c r="F580" s="429"/>
      <c r="G580" s="429"/>
    </row>
    <row r="581" spans="1:7" ht="21" customHeight="1">
      <c r="A581" s="350">
        <v>20802</v>
      </c>
      <c r="B581" s="346" t="s">
        <v>617</v>
      </c>
      <c r="C581" s="217">
        <f>SUM(C582:C588)</f>
        <v>1201</v>
      </c>
      <c r="D581" s="217">
        <f t="shared" ref="D581:E581" si="68">SUM(D582:D588)</f>
        <v>1321</v>
      </c>
      <c r="E581" s="217">
        <f t="shared" si="68"/>
        <v>1241</v>
      </c>
      <c r="F581" s="424">
        <f>IFERROR(E581/D581,0)*100</f>
        <v>93.9</v>
      </c>
      <c r="G581" s="424">
        <v>213.6</v>
      </c>
    </row>
    <row r="582" spans="1:7" s="41" customFormat="1" ht="21" customHeight="1">
      <c r="A582" s="350">
        <v>2080201</v>
      </c>
      <c r="B582" s="347" t="s">
        <v>235</v>
      </c>
      <c r="C582" s="220">
        <v>735</v>
      </c>
      <c r="D582" s="390">
        <v>679</v>
      </c>
      <c r="E582" s="390">
        <v>675</v>
      </c>
      <c r="F582" s="425"/>
      <c r="G582" s="425"/>
    </row>
    <row r="583" spans="1:7" ht="21" customHeight="1">
      <c r="A583" s="350">
        <v>2080202</v>
      </c>
      <c r="B583" s="347" t="s">
        <v>236</v>
      </c>
      <c r="C583" s="220"/>
      <c r="D583" s="390">
        <v>80</v>
      </c>
      <c r="E583" s="390">
        <v>80</v>
      </c>
      <c r="F583" s="425"/>
      <c r="G583" s="425"/>
    </row>
    <row r="584" spans="1:7" ht="21" customHeight="1">
      <c r="A584" s="350">
        <v>2080203</v>
      </c>
      <c r="B584" s="347" t="s">
        <v>237</v>
      </c>
      <c r="C584" s="220"/>
      <c r="D584" s="390"/>
      <c r="E584" s="390"/>
      <c r="F584" s="425"/>
      <c r="G584" s="425"/>
    </row>
    <row r="585" spans="1:7" ht="21" customHeight="1">
      <c r="A585" s="350">
        <v>2080206</v>
      </c>
      <c r="B585" s="347" t="s">
        <v>618</v>
      </c>
      <c r="C585" s="220">
        <v>9</v>
      </c>
      <c r="D585" s="390">
        <v>9</v>
      </c>
      <c r="E585" s="390"/>
      <c r="F585" s="425"/>
      <c r="G585" s="425"/>
    </row>
    <row r="586" spans="1:7" ht="21" customHeight="1">
      <c r="A586" s="350">
        <v>2080207</v>
      </c>
      <c r="B586" s="347" t="s">
        <v>619</v>
      </c>
      <c r="C586" s="220"/>
      <c r="D586" s="390">
        <v>40</v>
      </c>
      <c r="E586" s="390">
        <v>40</v>
      </c>
      <c r="F586" s="425"/>
      <c r="G586" s="425"/>
    </row>
    <row r="587" spans="1:7" ht="21" customHeight="1">
      <c r="A587" s="350">
        <v>2080208</v>
      </c>
      <c r="B587" s="347" t="s">
        <v>620</v>
      </c>
      <c r="C587" s="220">
        <v>115</v>
      </c>
      <c r="D587" s="390">
        <v>116</v>
      </c>
      <c r="E587" s="390">
        <v>49</v>
      </c>
      <c r="F587" s="429"/>
      <c r="G587" s="429"/>
    </row>
    <row r="588" spans="1:7" ht="21" customHeight="1">
      <c r="A588" s="350">
        <v>2080299</v>
      </c>
      <c r="B588" s="347" t="s">
        <v>621</v>
      </c>
      <c r="C588" s="220">
        <v>342</v>
      </c>
      <c r="D588" s="390">
        <v>397</v>
      </c>
      <c r="E588" s="390">
        <v>397</v>
      </c>
      <c r="F588" s="425"/>
      <c r="G588" s="425"/>
    </row>
    <row r="589" spans="1:7" ht="21" customHeight="1">
      <c r="A589" s="350">
        <v>20804</v>
      </c>
      <c r="B589" s="346" t="s">
        <v>622</v>
      </c>
      <c r="C589" s="217"/>
      <c r="D589" s="217"/>
      <c r="E589" s="217"/>
      <c r="F589" s="424">
        <f>IFERROR(E589/D589,0)*100</f>
        <v>0</v>
      </c>
      <c r="G589" s="424"/>
    </row>
    <row r="590" spans="1:7" ht="21" customHeight="1">
      <c r="A590" s="350">
        <v>2080402</v>
      </c>
      <c r="B590" s="347" t="s">
        <v>623</v>
      </c>
      <c r="C590" s="220"/>
      <c r="D590" s="390"/>
      <c r="E590" s="390"/>
      <c r="F590" s="425"/>
      <c r="G590" s="425"/>
    </row>
    <row r="591" spans="1:7" s="41" customFormat="1" ht="21" customHeight="1">
      <c r="A591" s="350">
        <v>20805</v>
      </c>
      <c r="B591" s="346" t="s">
        <v>624</v>
      </c>
      <c r="C591" s="217">
        <f>SUM(C592:C599)</f>
        <v>24710</v>
      </c>
      <c r="D591" s="217">
        <f t="shared" ref="D591:E591" si="69">SUM(D592:D599)</f>
        <v>24472</v>
      </c>
      <c r="E591" s="217">
        <f t="shared" si="69"/>
        <v>22313</v>
      </c>
      <c r="F591" s="424">
        <f>IFERROR(E591/D591,0)*100</f>
        <v>91.2</v>
      </c>
      <c r="G591" s="424">
        <v>143.6</v>
      </c>
    </row>
    <row r="592" spans="1:7" ht="21" customHeight="1">
      <c r="A592" s="350">
        <v>2080501</v>
      </c>
      <c r="B592" s="347" t="s">
        <v>625</v>
      </c>
      <c r="C592" s="220">
        <v>961</v>
      </c>
      <c r="D592" s="390">
        <v>1910</v>
      </c>
      <c r="E592" s="390">
        <v>1559</v>
      </c>
      <c r="F592" s="425"/>
      <c r="G592" s="425"/>
    </row>
    <row r="593" spans="1:7" ht="21" customHeight="1">
      <c r="A593" s="350">
        <v>2080502</v>
      </c>
      <c r="B593" s="347" t="s">
        <v>626</v>
      </c>
      <c r="C593" s="220">
        <v>1576</v>
      </c>
      <c r="D593" s="390">
        <v>3694</v>
      </c>
      <c r="E593" s="390">
        <v>2920</v>
      </c>
      <c r="F593" s="425"/>
      <c r="G593" s="425"/>
    </row>
    <row r="594" spans="1:7" ht="21" customHeight="1">
      <c r="A594" s="350">
        <v>2080503</v>
      </c>
      <c r="B594" s="347" t="s">
        <v>627</v>
      </c>
      <c r="C594" s="220"/>
      <c r="D594" s="390"/>
      <c r="E594" s="390"/>
      <c r="F594" s="425"/>
      <c r="G594" s="425"/>
    </row>
    <row r="595" spans="1:7" ht="21" customHeight="1">
      <c r="A595" s="350">
        <v>2080505</v>
      </c>
      <c r="B595" s="347" t="s">
        <v>628</v>
      </c>
      <c r="C595" s="220">
        <v>21252</v>
      </c>
      <c r="D595" s="390">
        <v>16446</v>
      </c>
      <c r="E595" s="390">
        <v>16115</v>
      </c>
      <c r="F595" s="429"/>
      <c r="G595" s="429"/>
    </row>
    <row r="596" spans="1:7" s="41" customFormat="1" ht="21" customHeight="1">
      <c r="A596" s="350">
        <v>2080506</v>
      </c>
      <c r="B596" s="347" t="s">
        <v>629</v>
      </c>
      <c r="C596" s="220">
        <v>409</v>
      </c>
      <c r="D596" s="390">
        <v>1916</v>
      </c>
      <c r="E596" s="390">
        <v>1219</v>
      </c>
      <c r="F596" s="425"/>
      <c r="G596" s="425"/>
    </row>
    <row r="597" spans="1:7" ht="21" customHeight="1">
      <c r="A597" s="350">
        <v>2080507</v>
      </c>
      <c r="B597" s="347" t="s">
        <v>630</v>
      </c>
      <c r="C597" s="220"/>
      <c r="D597" s="390"/>
      <c r="E597" s="390"/>
      <c r="F597" s="425"/>
      <c r="G597" s="425"/>
    </row>
    <row r="598" spans="1:7" ht="21" customHeight="1">
      <c r="A598" s="350">
        <v>2080508</v>
      </c>
      <c r="B598" s="347" t="s">
        <v>631</v>
      </c>
      <c r="C598" s="220">
        <v>89</v>
      </c>
      <c r="D598" s="390">
        <v>88</v>
      </c>
      <c r="E598" s="390">
        <v>88</v>
      </c>
      <c r="F598" s="425"/>
      <c r="G598" s="425"/>
    </row>
    <row r="599" spans="1:7" s="41" customFormat="1" ht="21" customHeight="1">
      <c r="A599" s="350">
        <v>2080599</v>
      </c>
      <c r="B599" s="347" t="s">
        <v>632</v>
      </c>
      <c r="C599" s="220">
        <v>423</v>
      </c>
      <c r="D599" s="390">
        <v>418</v>
      </c>
      <c r="E599" s="390">
        <v>412</v>
      </c>
      <c r="F599" s="425"/>
      <c r="G599" s="425"/>
    </row>
    <row r="600" spans="1:7" ht="21" customHeight="1">
      <c r="A600" s="350">
        <v>20806</v>
      </c>
      <c r="B600" s="346" t="s">
        <v>633</v>
      </c>
      <c r="C600" s="217"/>
      <c r="D600" s="217"/>
      <c r="E600" s="217"/>
      <c r="F600" s="424">
        <f>IFERROR(E600/D600,0)*100</f>
        <v>0</v>
      </c>
      <c r="G600" s="424"/>
    </row>
    <row r="601" spans="1:7" ht="21" customHeight="1">
      <c r="A601" s="350">
        <v>2080601</v>
      </c>
      <c r="B601" s="347" t="s">
        <v>634</v>
      </c>
      <c r="C601" s="220"/>
      <c r="D601" s="390"/>
      <c r="E601" s="390"/>
      <c r="F601" s="425"/>
      <c r="G601" s="425"/>
    </row>
    <row r="602" spans="1:7" s="41" customFormat="1" ht="21" customHeight="1">
      <c r="A602" s="350">
        <v>2080602</v>
      </c>
      <c r="B602" s="347" t="s">
        <v>635</v>
      </c>
      <c r="C602" s="220"/>
      <c r="D602" s="390"/>
      <c r="E602" s="390"/>
      <c r="F602" s="425"/>
      <c r="G602" s="425"/>
    </row>
    <row r="603" spans="1:7" ht="21" customHeight="1">
      <c r="A603" s="350">
        <v>2080699</v>
      </c>
      <c r="B603" s="347" t="s">
        <v>636</v>
      </c>
      <c r="C603" s="220"/>
      <c r="D603" s="390"/>
      <c r="E603" s="390"/>
      <c r="F603" s="425"/>
      <c r="G603" s="425"/>
    </row>
    <row r="604" spans="1:7" ht="21" customHeight="1">
      <c r="A604" s="350">
        <v>20807</v>
      </c>
      <c r="B604" s="346" t="s">
        <v>637</v>
      </c>
      <c r="C604" s="217">
        <f>SUM(C605:C613)</f>
        <v>3075</v>
      </c>
      <c r="D604" s="217">
        <f t="shared" ref="D604:E604" si="70">SUM(D605:D613)</f>
        <v>3925</v>
      </c>
      <c r="E604" s="217">
        <f t="shared" si="70"/>
        <v>3682</v>
      </c>
      <c r="F604" s="424">
        <f>IFERROR(E604/D604,0)*100</f>
        <v>93.8</v>
      </c>
      <c r="G604" s="424">
        <v>89.1</v>
      </c>
    </row>
    <row r="605" spans="1:7" s="41" customFormat="1" ht="21" customHeight="1">
      <c r="A605" s="350">
        <v>2080701</v>
      </c>
      <c r="B605" s="347" t="s">
        <v>638</v>
      </c>
      <c r="C605" s="220"/>
      <c r="D605" s="390"/>
      <c r="E605" s="390"/>
      <c r="F605" s="425"/>
      <c r="G605" s="425"/>
    </row>
    <row r="606" spans="1:7" ht="21" customHeight="1">
      <c r="A606" s="350">
        <v>2080702</v>
      </c>
      <c r="B606" s="347" t="s">
        <v>639</v>
      </c>
      <c r="C606" s="220"/>
      <c r="D606" s="390"/>
      <c r="E606" s="390"/>
      <c r="F606" s="425"/>
      <c r="G606" s="425"/>
    </row>
    <row r="607" spans="1:7" ht="21" customHeight="1">
      <c r="A607" s="350">
        <v>2080704</v>
      </c>
      <c r="B607" s="347" t="s">
        <v>640</v>
      </c>
      <c r="C607" s="220"/>
      <c r="D607" s="390"/>
      <c r="E607" s="390"/>
      <c r="F607" s="425"/>
      <c r="G607" s="425"/>
    </row>
    <row r="608" spans="1:7" s="41" customFormat="1" ht="21" customHeight="1">
      <c r="A608" s="350">
        <v>2080705</v>
      </c>
      <c r="B608" s="347" t="s">
        <v>641</v>
      </c>
      <c r="C608" s="220"/>
      <c r="D608" s="390"/>
      <c r="E608" s="390"/>
      <c r="F608" s="425"/>
      <c r="G608" s="425"/>
    </row>
    <row r="609" spans="1:7" ht="21" customHeight="1">
      <c r="A609" s="350">
        <v>2080709</v>
      </c>
      <c r="B609" s="347" t="s">
        <v>642</v>
      </c>
      <c r="C609" s="220"/>
      <c r="D609" s="390"/>
      <c r="E609" s="390"/>
      <c r="F609" s="429"/>
      <c r="G609" s="429"/>
    </row>
    <row r="610" spans="1:7" ht="21" customHeight="1">
      <c r="A610" s="350">
        <v>2080711</v>
      </c>
      <c r="B610" s="347" t="s">
        <v>643</v>
      </c>
      <c r="C610" s="220"/>
      <c r="D610" s="390"/>
      <c r="E610" s="390"/>
      <c r="F610" s="425"/>
      <c r="G610" s="425"/>
    </row>
    <row r="611" spans="1:7" s="41" customFormat="1" ht="21" customHeight="1">
      <c r="A611" s="350">
        <v>2080712</v>
      </c>
      <c r="B611" s="347" t="s">
        <v>644</v>
      </c>
      <c r="C611" s="220"/>
      <c r="D611" s="390"/>
      <c r="E611" s="390"/>
      <c r="F611" s="425"/>
      <c r="G611" s="425"/>
    </row>
    <row r="612" spans="1:7" ht="21" customHeight="1">
      <c r="A612" s="350">
        <v>2080713</v>
      </c>
      <c r="B612" s="347" t="s">
        <v>645</v>
      </c>
      <c r="C612" s="220"/>
      <c r="D612" s="390"/>
      <c r="E612" s="390"/>
      <c r="F612" s="429"/>
      <c r="G612" s="429"/>
    </row>
    <row r="613" spans="1:7" ht="21" customHeight="1">
      <c r="A613" s="350">
        <v>2080799</v>
      </c>
      <c r="B613" s="347" t="s">
        <v>646</v>
      </c>
      <c r="C613" s="220">
        <v>3075</v>
      </c>
      <c r="D613" s="390">
        <v>3925</v>
      </c>
      <c r="E613" s="390">
        <v>3682</v>
      </c>
      <c r="F613" s="425"/>
      <c r="G613" s="425"/>
    </row>
    <row r="614" spans="1:7" ht="21" customHeight="1">
      <c r="A614" s="350">
        <v>20808</v>
      </c>
      <c r="B614" s="346" t="s">
        <v>647</v>
      </c>
      <c r="C614" s="217">
        <f>SUM(C615:C622)</f>
        <v>3803</v>
      </c>
      <c r="D614" s="217">
        <f t="shared" ref="D614:E614" si="71">SUM(D615:D622)</f>
        <v>6088</v>
      </c>
      <c r="E614" s="217">
        <f t="shared" si="71"/>
        <v>5226</v>
      </c>
      <c r="F614" s="424">
        <f>IFERROR(E614/D614,0)*100</f>
        <v>85.8</v>
      </c>
      <c r="G614" s="424">
        <v>129.69999999999999</v>
      </c>
    </row>
    <row r="615" spans="1:7" s="41" customFormat="1" ht="21" customHeight="1">
      <c r="A615" s="350">
        <v>2080801</v>
      </c>
      <c r="B615" s="347" t="s">
        <v>648</v>
      </c>
      <c r="C615" s="220">
        <v>15</v>
      </c>
      <c r="D615" s="390">
        <v>1525</v>
      </c>
      <c r="E615" s="390">
        <v>782</v>
      </c>
      <c r="F615" s="429"/>
      <c r="G615" s="429"/>
    </row>
    <row r="616" spans="1:7" ht="21" customHeight="1">
      <c r="A616" s="350">
        <v>2080802</v>
      </c>
      <c r="B616" s="347" t="s">
        <v>649</v>
      </c>
      <c r="C616" s="220">
        <v>8</v>
      </c>
      <c r="D616" s="390">
        <v>8</v>
      </c>
      <c r="E616" s="390">
        <v>8</v>
      </c>
      <c r="F616" s="425"/>
      <c r="G616" s="425"/>
    </row>
    <row r="617" spans="1:7" ht="21" customHeight="1">
      <c r="A617" s="350">
        <v>2080803</v>
      </c>
      <c r="B617" s="347" t="s">
        <v>650</v>
      </c>
      <c r="C617" s="220"/>
      <c r="D617" s="390"/>
      <c r="E617" s="390"/>
      <c r="F617" s="425"/>
      <c r="G617" s="425"/>
    </row>
    <row r="618" spans="1:7" ht="21" customHeight="1">
      <c r="A618" s="350">
        <v>2080805</v>
      </c>
      <c r="B618" s="347" t="s">
        <v>651</v>
      </c>
      <c r="C618" s="220">
        <v>820</v>
      </c>
      <c r="D618" s="390">
        <v>817</v>
      </c>
      <c r="E618" s="390">
        <v>817</v>
      </c>
      <c r="F618" s="429"/>
      <c r="G618" s="429"/>
    </row>
    <row r="619" spans="1:7" s="41" customFormat="1" ht="21" customHeight="1">
      <c r="A619" s="350">
        <v>2080806</v>
      </c>
      <c r="B619" s="347" t="s">
        <v>652</v>
      </c>
      <c r="C619" s="220"/>
      <c r="D619" s="390"/>
      <c r="E619" s="390"/>
      <c r="F619" s="425"/>
      <c r="G619" s="425"/>
    </row>
    <row r="620" spans="1:7" ht="21" customHeight="1">
      <c r="A620" s="350">
        <v>2080807</v>
      </c>
      <c r="B620" s="347" t="s">
        <v>653</v>
      </c>
      <c r="C620" s="220"/>
      <c r="D620" s="390">
        <v>300</v>
      </c>
      <c r="E620" s="390">
        <v>300</v>
      </c>
      <c r="F620" s="425"/>
      <c r="G620" s="425"/>
    </row>
    <row r="621" spans="1:7" ht="21" customHeight="1">
      <c r="A621" s="350">
        <v>2080808</v>
      </c>
      <c r="B621" s="347" t="s">
        <v>654</v>
      </c>
      <c r="C621" s="220"/>
      <c r="D621" s="390"/>
      <c r="E621" s="390"/>
      <c r="F621" s="429"/>
      <c r="G621" s="429"/>
    </row>
    <row r="622" spans="1:7" ht="21" customHeight="1">
      <c r="A622" s="350">
        <v>2080899</v>
      </c>
      <c r="B622" s="347" t="s">
        <v>655</v>
      </c>
      <c r="C622" s="220">
        <v>2960</v>
      </c>
      <c r="D622" s="390">
        <v>3438</v>
      </c>
      <c r="E622" s="390">
        <v>3319</v>
      </c>
      <c r="F622" s="425"/>
      <c r="G622" s="425"/>
    </row>
    <row r="623" spans="1:7" ht="21" customHeight="1">
      <c r="A623" s="350">
        <v>20809</v>
      </c>
      <c r="B623" s="346" t="s">
        <v>656</v>
      </c>
      <c r="C623" s="217">
        <f>SUM(C624:C629)</f>
        <v>1212</v>
      </c>
      <c r="D623" s="217">
        <f t="shared" ref="D623:E623" si="72">SUM(D624:D629)</f>
        <v>2123</v>
      </c>
      <c r="E623" s="217">
        <f t="shared" si="72"/>
        <v>1887</v>
      </c>
      <c r="F623" s="424">
        <f>IFERROR(E623/D623,0)*100</f>
        <v>88.9</v>
      </c>
      <c r="G623" s="424">
        <v>221.2</v>
      </c>
    </row>
    <row r="624" spans="1:7" ht="21" customHeight="1">
      <c r="A624" s="350">
        <v>2080901</v>
      </c>
      <c r="B624" s="347" t="s">
        <v>657</v>
      </c>
      <c r="C624" s="220">
        <v>500</v>
      </c>
      <c r="D624" s="390">
        <v>1347</v>
      </c>
      <c r="E624" s="390">
        <v>1272</v>
      </c>
      <c r="F624" s="429"/>
      <c r="G624" s="429"/>
    </row>
    <row r="625" spans="1:7" ht="21" customHeight="1">
      <c r="A625" s="350">
        <v>2080902</v>
      </c>
      <c r="B625" s="347" t="s">
        <v>658</v>
      </c>
      <c r="C625" s="220">
        <v>78</v>
      </c>
      <c r="D625" s="390">
        <v>78</v>
      </c>
      <c r="E625" s="390">
        <v>78</v>
      </c>
      <c r="F625" s="425"/>
      <c r="G625" s="425"/>
    </row>
    <row r="626" spans="1:7" ht="21" customHeight="1">
      <c r="A626" s="350">
        <v>2080903</v>
      </c>
      <c r="B626" s="347" t="s">
        <v>659</v>
      </c>
      <c r="C626" s="220">
        <v>9</v>
      </c>
      <c r="D626" s="390">
        <v>22</v>
      </c>
      <c r="E626" s="390">
        <v>14</v>
      </c>
      <c r="F626" s="425"/>
      <c r="G626" s="425"/>
    </row>
    <row r="627" spans="1:7" s="41" customFormat="1" ht="21" customHeight="1">
      <c r="A627" s="350">
        <v>2080904</v>
      </c>
      <c r="B627" s="347" t="s">
        <v>660</v>
      </c>
      <c r="C627" s="220">
        <v>12</v>
      </c>
      <c r="D627" s="390">
        <v>12</v>
      </c>
      <c r="E627" s="390">
        <v>12</v>
      </c>
      <c r="F627" s="425"/>
      <c r="G627" s="425"/>
    </row>
    <row r="628" spans="1:7" ht="21" customHeight="1">
      <c r="A628" s="350">
        <v>2080905</v>
      </c>
      <c r="B628" s="347" t="s">
        <v>661</v>
      </c>
      <c r="C628" s="220">
        <v>360</v>
      </c>
      <c r="D628" s="390">
        <v>382</v>
      </c>
      <c r="E628" s="390">
        <v>322</v>
      </c>
      <c r="F628" s="429"/>
      <c r="G628" s="429"/>
    </row>
    <row r="629" spans="1:7" ht="21" customHeight="1">
      <c r="A629" s="350">
        <v>2080999</v>
      </c>
      <c r="B629" s="347" t="s">
        <v>662</v>
      </c>
      <c r="C629" s="220">
        <v>253</v>
      </c>
      <c r="D629" s="390">
        <v>282</v>
      </c>
      <c r="E629" s="390">
        <v>189</v>
      </c>
      <c r="F629" s="425"/>
      <c r="G629" s="425"/>
    </row>
    <row r="630" spans="1:7" s="41" customFormat="1" ht="21" customHeight="1">
      <c r="A630" s="350">
        <v>20810</v>
      </c>
      <c r="B630" s="346" t="s">
        <v>663</v>
      </c>
      <c r="C630" s="217">
        <f>SUM(C631:C637)</f>
        <v>3186</v>
      </c>
      <c r="D630" s="217">
        <f t="shared" ref="D630:E630" si="73">SUM(D631:D637)</f>
        <v>5710</v>
      </c>
      <c r="E630" s="217">
        <f t="shared" si="73"/>
        <v>4820</v>
      </c>
      <c r="F630" s="424">
        <f>IFERROR(E630/D630,0)*100</f>
        <v>84.4</v>
      </c>
      <c r="G630" s="424">
        <v>270.60000000000002</v>
      </c>
    </row>
    <row r="631" spans="1:7" ht="21" customHeight="1">
      <c r="A631" s="350">
        <v>2081001</v>
      </c>
      <c r="B631" s="347" t="s">
        <v>664</v>
      </c>
      <c r="C631" s="220">
        <v>390</v>
      </c>
      <c r="D631" s="390">
        <v>354</v>
      </c>
      <c r="E631" s="390">
        <v>354</v>
      </c>
      <c r="F631" s="425"/>
      <c r="G631" s="425"/>
    </row>
    <row r="632" spans="1:7" s="41" customFormat="1" ht="21" customHeight="1">
      <c r="A632" s="350">
        <v>2081002</v>
      </c>
      <c r="B632" s="347" t="s">
        <v>665</v>
      </c>
      <c r="C632" s="220">
        <v>1114</v>
      </c>
      <c r="D632" s="390">
        <v>1133</v>
      </c>
      <c r="E632" s="390">
        <v>1088</v>
      </c>
      <c r="F632" s="429"/>
      <c r="G632" s="429"/>
    </row>
    <row r="633" spans="1:7" s="41" customFormat="1" ht="21" customHeight="1">
      <c r="A633" s="350">
        <v>2081003</v>
      </c>
      <c r="B633" s="347" t="s">
        <v>666</v>
      </c>
      <c r="C633" s="220"/>
      <c r="D633" s="390"/>
      <c r="E633" s="390"/>
      <c r="F633" s="425"/>
      <c r="G633" s="425"/>
    </row>
    <row r="634" spans="1:7" ht="21" customHeight="1">
      <c r="A634" s="350">
        <v>2081004</v>
      </c>
      <c r="B634" s="347" t="s">
        <v>667</v>
      </c>
      <c r="C634" s="220">
        <v>30</v>
      </c>
      <c r="D634" s="390">
        <v>58</v>
      </c>
      <c r="E634" s="390">
        <v>49</v>
      </c>
      <c r="F634" s="425"/>
      <c r="G634" s="425"/>
    </row>
    <row r="635" spans="1:7" ht="21" customHeight="1">
      <c r="A635" s="350">
        <v>2081005</v>
      </c>
      <c r="B635" s="347" t="s">
        <v>668</v>
      </c>
      <c r="C635" s="220">
        <v>17</v>
      </c>
      <c r="D635" s="390">
        <v>25</v>
      </c>
      <c r="E635" s="390">
        <v>23</v>
      </c>
      <c r="F635" s="425"/>
      <c r="G635" s="425"/>
    </row>
    <row r="636" spans="1:7" ht="21" customHeight="1">
      <c r="A636" s="350">
        <v>2081006</v>
      </c>
      <c r="B636" s="347" t="s">
        <v>669</v>
      </c>
      <c r="C636" s="220">
        <v>1485</v>
      </c>
      <c r="D636" s="390">
        <v>3985</v>
      </c>
      <c r="E636" s="390">
        <v>3211</v>
      </c>
      <c r="F636" s="425"/>
      <c r="G636" s="425"/>
    </row>
    <row r="637" spans="1:7" ht="21" customHeight="1">
      <c r="A637" s="350">
        <v>2081099</v>
      </c>
      <c r="B637" s="347" t="s">
        <v>670</v>
      </c>
      <c r="C637" s="220">
        <v>150</v>
      </c>
      <c r="D637" s="390">
        <v>155</v>
      </c>
      <c r="E637" s="390">
        <v>95</v>
      </c>
      <c r="F637" s="425"/>
      <c r="G637" s="425"/>
    </row>
    <row r="638" spans="1:7" ht="21" customHeight="1">
      <c r="A638" s="350">
        <v>20811</v>
      </c>
      <c r="B638" s="346" t="s">
        <v>671</v>
      </c>
      <c r="C638" s="217">
        <f>SUM(C639:C646)</f>
        <v>2425</v>
      </c>
      <c r="D638" s="217">
        <f t="shared" ref="D638:E638" si="74">SUM(D639:D646)</f>
        <v>2930</v>
      </c>
      <c r="E638" s="217">
        <f t="shared" si="74"/>
        <v>2920</v>
      </c>
      <c r="F638" s="424">
        <f>IFERROR(E638/D638,0)*100</f>
        <v>99.7</v>
      </c>
      <c r="G638" s="424">
        <v>145.1</v>
      </c>
    </row>
    <row r="639" spans="1:7" s="41" customFormat="1" ht="21" customHeight="1">
      <c r="A639" s="350">
        <v>2081101</v>
      </c>
      <c r="B639" s="347" t="s">
        <v>235</v>
      </c>
      <c r="C639" s="220">
        <v>215</v>
      </c>
      <c r="D639" s="390">
        <v>191</v>
      </c>
      <c r="E639" s="390">
        <v>191</v>
      </c>
      <c r="F639" s="425"/>
      <c r="G639" s="425"/>
    </row>
    <row r="640" spans="1:7" ht="21" customHeight="1">
      <c r="A640" s="350">
        <v>2081102</v>
      </c>
      <c r="B640" s="347" t="s">
        <v>236</v>
      </c>
      <c r="C640" s="220">
        <v>2</v>
      </c>
      <c r="D640" s="390">
        <v>31</v>
      </c>
      <c r="E640" s="390">
        <v>31</v>
      </c>
      <c r="F640" s="429"/>
      <c r="G640" s="429"/>
    </row>
    <row r="641" spans="1:7" ht="21" customHeight="1">
      <c r="A641" s="350">
        <v>2081103</v>
      </c>
      <c r="B641" s="347" t="s">
        <v>237</v>
      </c>
      <c r="C641" s="220"/>
      <c r="D641" s="390"/>
      <c r="E641" s="390"/>
      <c r="F641" s="425"/>
      <c r="G641" s="425"/>
    </row>
    <row r="642" spans="1:7" ht="21" customHeight="1">
      <c r="A642" s="350">
        <v>2081104</v>
      </c>
      <c r="B642" s="347" t="s">
        <v>672</v>
      </c>
      <c r="C642" s="220">
        <v>322</v>
      </c>
      <c r="D642" s="390">
        <v>322</v>
      </c>
      <c r="E642" s="390">
        <v>314</v>
      </c>
      <c r="F642" s="425"/>
      <c r="G642" s="425"/>
    </row>
    <row r="643" spans="1:7" ht="21" customHeight="1">
      <c r="A643" s="350">
        <v>2081105</v>
      </c>
      <c r="B643" s="347" t="s">
        <v>673</v>
      </c>
      <c r="C643" s="220"/>
      <c r="D643" s="390"/>
      <c r="E643" s="390"/>
      <c r="F643" s="429"/>
      <c r="G643" s="429"/>
    </row>
    <row r="644" spans="1:7" ht="21" customHeight="1">
      <c r="A644" s="350">
        <v>2081106</v>
      </c>
      <c r="B644" s="347" t="s">
        <v>674</v>
      </c>
      <c r="C644" s="220"/>
      <c r="D644" s="390"/>
      <c r="E644" s="390"/>
      <c r="F644" s="425"/>
      <c r="G644" s="425"/>
    </row>
    <row r="645" spans="1:7" ht="21" customHeight="1">
      <c r="A645" s="350">
        <v>2081107</v>
      </c>
      <c r="B645" s="347" t="s">
        <v>675</v>
      </c>
      <c r="C645" s="220">
        <v>1631</v>
      </c>
      <c r="D645" s="390">
        <v>1963</v>
      </c>
      <c r="E645" s="390">
        <v>1963</v>
      </c>
      <c r="F645" s="429"/>
      <c r="G645" s="429"/>
    </row>
    <row r="646" spans="1:7" ht="21" customHeight="1">
      <c r="A646" s="350">
        <v>2081199</v>
      </c>
      <c r="B646" s="347" t="s">
        <v>676</v>
      </c>
      <c r="C646" s="220">
        <v>255</v>
      </c>
      <c r="D646" s="390">
        <v>423</v>
      </c>
      <c r="E646" s="390">
        <v>421</v>
      </c>
      <c r="F646" s="429"/>
      <c r="G646" s="429"/>
    </row>
    <row r="647" spans="1:7" ht="21" customHeight="1">
      <c r="A647" s="350">
        <v>20816</v>
      </c>
      <c r="B647" s="346" t="s">
        <v>677</v>
      </c>
      <c r="C647" s="217">
        <f>SUM(C648:C652)</f>
        <v>103</v>
      </c>
      <c r="D647" s="217">
        <f t="shared" ref="D647:E647" si="75">SUM(D648:D652)</f>
        <v>108</v>
      </c>
      <c r="E647" s="217">
        <f t="shared" si="75"/>
        <v>108</v>
      </c>
      <c r="F647" s="424">
        <f>IFERROR(E647/D647,0)*100</f>
        <v>100</v>
      </c>
      <c r="G647" s="424">
        <v>156.5</v>
      </c>
    </row>
    <row r="648" spans="1:7" ht="21" customHeight="1">
      <c r="A648" s="350">
        <v>2081601</v>
      </c>
      <c r="B648" s="347" t="s">
        <v>235</v>
      </c>
      <c r="C648" s="220">
        <v>72</v>
      </c>
      <c r="D648" s="390">
        <v>69</v>
      </c>
      <c r="E648" s="390">
        <v>69</v>
      </c>
      <c r="F648" s="425"/>
      <c r="G648" s="425"/>
    </row>
    <row r="649" spans="1:7" ht="21" customHeight="1">
      <c r="A649" s="350">
        <v>2081602</v>
      </c>
      <c r="B649" s="347" t="s">
        <v>236</v>
      </c>
      <c r="C649" s="220"/>
      <c r="D649" s="390"/>
      <c r="E649" s="390"/>
      <c r="F649" s="425"/>
      <c r="G649" s="425"/>
    </row>
    <row r="650" spans="1:7" ht="21" customHeight="1">
      <c r="A650" s="350">
        <v>2081603</v>
      </c>
      <c r="B650" s="347" t="s">
        <v>237</v>
      </c>
      <c r="C650" s="220"/>
      <c r="D650" s="390"/>
      <c r="E650" s="390"/>
      <c r="F650" s="425"/>
      <c r="G650" s="425"/>
    </row>
    <row r="651" spans="1:7" ht="21" customHeight="1">
      <c r="A651" s="350">
        <v>2081650</v>
      </c>
      <c r="B651" s="347" t="s">
        <v>244</v>
      </c>
      <c r="C651" s="220">
        <v>26</v>
      </c>
      <c r="D651" s="390">
        <v>24</v>
      </c>
      <c r="E651" s="390">
        <v>24</v>
      </c>
      <c r="F651" s="425"/>
      <c r="G651" s="425"/>
    </row>
    <row r="652" spans="1:7" ht="21" customHeight="1">
      <c r="A652" s="350">
        <v>2081699</v>
      </c>
      <c r="B652" s="347" t="s">
        <v>678</v>
      </c>
      <c r="C652" s="220">
        <v>5</v>
      </c>
      <c r="D652" s="390">
        <v>15</v>
      </c>
      <c r="E652" s="390">
        <v>15</v>
      </c>
      <c r="F652" s="429"/>
      <c r="G652" s="429"/>
    </row>
    <row r="653" spans="1:7" s="41" customFormat="1" ht="21" customHeight="1">
      <c r="A653" s="350">
        <v>20819</v>
      </c>
      <c r="B653" s="346" t="s">
        <v>679</v>
      </c>
      <c r="C653" s="217">
        <f>SUM(C654:C655)</f>
        <v>10224</v>
      </c>
      <c r="D653" s="217">
        <f t="shared" ref="D653:E653" si="76">SUM(D654:D655)</f>
        <v>11808</v>
      </c>
      <c r="E653" s="217">
        <f t="shared" si="76"/>
        <v>11808</v>
      </c>
      <c r="F653" s="424">
        <f>IFERROR(E653/D653,0)*100</f>
        <v>100</v>
      </c>
      <c r="G653" s="424">
        <v>103.6</v>
      </c>
    </row>
    <row r="654" spans="1:7" ht="21" customHeight="1">
      <c r="A654" s="350">
        <v>2081901</v>
      </c>
      <c r="B654" s="347" t="s">
        <v>680</v>
      </c>
      <c r="C654" s="220">
        <v>1244</v>
      </c>
      <c r="D654" s="390">
        <v>1172</v>
      </c>
      <c r="E654" s="390">
        <v>1172</v>
      </c>
      <c r="F654" s="425"/>
      <c r="G654" s="425"/>
    </row>
    <row r="655" spans="1:7" ht="21" customHeight="1">
      <c r="A655" s="350">
        <v>2081902</v>
      </c>
      <c r="B655" s="347" t="s">
        <v>681</v>
      </c>
      <c r="C655" s="220">
        <v>8980</v>
      </c>
      <c r="D655" s="390">
        <v>10636</v>
      </c>
      <c r="E655" s="390">
        <v>10636</v>
      </c>
      <c r="F655" s="425"/>
      <c r="G655" s="425"/>
    </row>
    <row r="656" spans="1:7" ht="21" customHeight="1">
      <c r="A656" s="350">
        <v>20820</v>
      </c>
      <c r="B656" s="346" t="s">
        <v>682</v>
      </c>
      <c r="C656" s="217">
        <f>SUM(C657:C658)</f>
        <v>618</v>
      </c>
      <c r="D656" s="217">
        <f t="shared" ref="D656:E656" si="77">SUM(D657:D658)</f>
        <v>812</v>
      </c>
      <c r="E656" s="217">
        <f t="shared" si="77"/>
        <v>812</v>
      </c>
      <c r="F656" s="424">
        <f>IFERROR(E656/D656,0)*100</f>
        <v>100</v>
      </c>
      <c r="G656" s="424">
        <v>110.6</v>
      </c>
    </row>
    <row r="657" spans="1:7" s="41" customFormat="1" ht="21" customHeight="1">
      <c r="A657" s="350">
        <v>2082001</v>
      </c>
      <c r="B657" s="347" t="s">
        <v>683</v>
      </c>
      <c r="C657" s="220">
        <v>578</v>
      </c>
      <c r="D657" s="390">
        <v>801</v>
      </c>
      <c r="E657" s="390">
        <v>801</v>
      </c>
      <c r="F657" s="425"/>
      <c r="G657" s="425"/>
    </row>
    <row r="658" spans="1:7" ht="21" customHeight="1">
      <c r="A658" s="350">
        <v>2082002</v>
      </c>
      <c r="B658" s="347" t="s">
        <v>684</v>
      </c>
      <c r="C658" s="220">
        <v>40</v>
      </c>
      <c r="D658" s="390">
        <v>11</v>
      </c>
      <c r="E658" s="390">
        <v>11</v>
      </c>
      <c r="F658" s="425"/>
      <c r="G658" s="425"/>
    </row>
    <row r="659" spans="1:7" ht="21" customHeight="1">
      <c r="A659" s="350">
        <v>20821</v>
      </c>
      <c r="B659" s="346" t="s">
        <v>685</v>
      </c>
      <c r="C659" s="217">
        <f>SUM(C660:C661)</f>
        <v>2242</v>
      </c>
      <c r="D659" s="217">
        <f t="shared" ref="D659:E659" si="78">SUM(D660:D661)</f>
        <v>2501</v>
      </c>
      <c r="E659" s="217">
        <f t="shared" si="78"/>
        <v>2501</v>
      </c>
      <c r="F659" s="424">
        <f>IFERROR(E659/D659,0)*100</f>
        <v>100</v>
      </c>
      <c r="G659" s="424">
        <v>113.2</v>
      </c>
    </row>
    <row r="660" spans="1:7" ht="21" customHeight="1">
      <c r="A660" s="350">
        <v>2082101</v>
      </c>
      <c r="B660" s="347" t="s">
        <v>686</v>
      </c>
      <c r="C660" s="220">
        <v>1742</v>
      </c>
      <c r="D660" s="390">
        <v>1742</v>
      </c>
      <c r="E660" s="390">
        <v>1742</v>
      </c>
      <c r="F660" s="425"/>
      <c r="G660" s="425"/>
    </row>
    <row r="661" spans="1:7" ht="21" customHeight="1">
      <c r="A661" s="350">
        <v>2082102</v>
      </c>
      <c r="B661" s="347" t="s">
        <v>687</v>
      </c>
      <c r="C661" s="220">
        <v>500</v>
      </c>
      <c r="D661" s="390">
        <v>759</v>
      </c>
      <c r="E661" s="390">
        <v>759</v>
      </c>
      <c r="F661" s="425"/>
      <c r="G661" s="425"/>
    </row>
    <row r="662" spans="1:7" ht="21" customHeight="1">
      <c r="A662" s="350">
        <v>20824</v>
      </c>
      <c r="B662" s="346" t="s">
        <v>688</v>
      </c>
      <c r="C662" s="217"/>
      <c r="D662" s="217"/>
      <c r="E662" s="217"/>
      <c r="F662" s="424">
        <f>IFERROR(E662/D662,0)*100</f>
        <v>0</v>
      </c>
      <c r="G662" s="424"/>
    </row>
    <row r="663" spans="1:7" ht="21" customHeight="1">
      <c r="A663" s="350">
        <v>2082401</v>
      </c>
      <c r="B663" s="347" t="s">
        <v>689</v>
      </c>
      <c r="C663" s="220"/>
      <c r="D663" s="390"/>
      <c r="E663" s="390"/>
      <c r="F663" s="425"/>
      <c r="G663" s="425"/>
    </row>
    <row r="664" spans="1:7" ht="21" customHeight="1">
      <c r="A664" s="350">
        <v>2082402</v>
      </c>
      <c r="B664" s="347" t="s">
        <v>690</v>
      </c>
      <c r="C664" s="220"/>
      <c r="D664" s="390"/>
      <c r="E664" s="390"/>
      <c r="F664" s="425"/>
      <c r="G664" s="425"/>
    </row>
    <row r="665" spans="1:7" ht="21" customHeight="1">
      <c r="A665" s="350">
        <v>20825</v>
      </c>
      <c r="B665" s="346" t="s">
        <v>691</v>
      </c>
      <c r="C665" s="217">
        <f>SUM(C666:C667)</f>
        <v>266</v>
      </c>
      <c r="D665" s="217">
        <f t="shared" ref="D665:E665" si="79">SUM(D666:D667)</f>
        <v>266</v>
      </c>
      <c r="E665" s="217">
        <f t="shared" si="79"/>
        <v>190</v>
      </c>
      <c r="F665" s="424">
        <f>IFERROR(E665/D665,0)*100</f>
        <v>71.400000000000006</v>
      </c>
      <c r="G665" s="424">
        <v>29.8</v>
      </c>
    </row>
    <row r="666" spans="1:7" ht="21" customHeight="1">
      <c r="A666" s="350">
        <v>2082501</v>
      </c>
      <c r="B666" s="347" t="s">
        <v>692</v>
      </c>
      <c r="C666" s="220">
        <v>2</v>
      </c>
      <c r="D666" s="390">
        <v>2</v>
      </c>
      <c r="E666" s="390">
        <v>2</v>
      </c>
      <c r="F666" s="429"/>
      <c r="G666" s="429"/>
    </row>
    <row r="667" spans="1:7" ht="21" customHeight="1">
      <c r="A667" s="350">
        <v>2082502</v>
      </c>
      <c r="B667" s="347" t="s">
        <v>693</v>
      </c>
      <c r="C667" s="220">
        <v>264</v>
      </c>
      <c r="D667" s="390">
        <v>264</v>
      </c>
      <c r="E667" s="390">
        <v>188</v>
      </c>
      <c r="F667" s="425"/>
      <c r="G667" s="425"/>
    </row>
    <row r="668" spans="1:7" ht="21" customHeight="1">
      <c r="A668" s="350">
        <v>20826</v>
      </c>
      <c r="B668" s="346" t="s">
        <v>694</v>
      </c>
      <c r="C668" s="217">
        <f>SUM(C669:C671)</f>
        <v>2191</v>
      </c>
      <c r="D668" s="217">
        <f t="shared" ref="D668:E668" si="80">SUM(D669:D671)</f>
        <v>2255</v>
      </c>
      <c r="E668" s="217">
        <f t="shared" si="80"/>
        <v>2255</v>
      </c>
      <c r="F668" s="424">
        <f>IFERROR(E668/D668,0)*100</f>
        <v>100</v>
      </c>
      <c r="G668" s="424">
        <v>16</v>
      </c>
    </row>
    <row r="669" spans="1:7" s="41" customFormat="1" ht="21" customHeight="1">
      <c r="A669" s="350">
        <v>2082601</v>
      </c>
      <c r="B669" s="347" t="s">
        <v>695</v>
      </c>
      <c r="C669" s="220">
        <v>54</v>
      </c>
      <c r="D669" s="390">
        <v>54</v>
      </c>
      <c r="E669" s="390">
        <v>54</v>
      </c>
      <c r="F669" s="425"/>
      <c r="G669" s="425"/>
    </row>
    <row r="670" spans="1:7" ht="21" customHeight="1">
      <c r="A670" s="350">
        <v>2082602</v>
      </c>
      <c r="B670" s="347" t="s">
        <v>696</v>
      </c>
      <c r="C670" s="220">
        <v>2137</v>
      </c>
      <c r="D670" s="390">
        <v>2201</v>
      </c>
      <c r="E670" s="390">
        <v>2201</v>
      </c>
      <c r="F670" s="429"/>
      <c r="G670" s="429"/>
    </row>
    <row r="671" spans="1:7" ht="21" customHeight="1">
      <c r="A671" s="350">
        <v>2082699</v>
      </c>
      <c r="B671" s="347" t="s">
        <v>697</v>
      </c>
      <c r="C671" s="220"/>
      <c r="D671" s="390"/>
      <c r="E671" s="390"/>
      <c r="F671" s="425"/>
      <c r="G671" s="425"/>
    </row>
    <row r="672" spans="1:7" s="41" customFormat="1" ht="21" customHeight="1">
      <c r="A672" s="350">
        <v>20827</v>
      </c>
      <c r="B672" s="346" t="s">
        <v>698</v>
      </c>
      <c r="C672" s="217">
        <f>SUM(C673:C675)</f>
        <v>138</v>
      </c>
      <c r="D672" s="217">
        <f t="shared" ref="D672:E672" si="81">SUM(D673:D675)</f>
        <v>130</v>
      </c>
      <c r="E672" s="217">
        <f t="shared" si="81"/>
        <v>126</v>
      </c>
      <c r="F672" s="424">
        <f>IFERROR(E672/D672,0)*100</f>
        <v>96.9</v>
      </c>
      <c r="G672" s="424">
        <v>175</v>
      </c>
    </row>
    <row r="673" spans="1:7" ht="21" customHeight="1">
      <c r="A673" s="350">
        <v>2082701</v>
      </c>
      <c r="B673" s="347" t="s">
        <v>699</v>
      </c>
      <c r="C673" s="220">
        <v>54</v>
      </c>
      <c r="D673" s="390">
        <v>50</v>
      </c>
      <c r="E673" s="390">
        <v>50</v>
      </c>
      <c r="F673" s="425"/>
      <c r="G673" s="425"/>
    </row>
    <row r="674" spans="1:7" ht="21" customHeight="1">
      <c r="A674" s="350">
        <v>2082702</v>
      </c>
      <c r="B674" s="347" t="s">
        <v>700</v>
      </c>
      <c r="C674" s="220">
        <v>78</v>
      </c>
      <c r="D674" s="390">
        <v>74</v>
      </c>
      <c r="E674" s="390">
        <v>70</v>
      </c>
      <c r="F674" s="425"/>
      <c r="G674" s="425"/>
    </row>
    <row r="675" spans="1:7" ht="21" customHeight="1">
      <c r="A675" s="350">
        <v>2082799</v>
      </c>
      <c r="B675" s="347" t="s">
        <v>701</v>
      </c>
      <c r="C675" s="220">
        <v>6</v>
      </c>
      <c r="D675" s="390">
        <v>6</v>
      </c>
      <c r="E675" s="390">
        <v>6</v>
      </c>
      <c r="F675" s="425"/>
      <c r="G675" s="425"/>
    </row>
    <row r="676" spans="1:7" s="41" customFormat="1" ht="21" customHeight="1">
      <c r="A676" s="350">
        <v>20828</v>
      </c>
      <c r="B676" s="346" t="s">
        <v>702</v>
      </c>
      <c r="C676" s="217">
        <f>SUM(C677:C684)</f>
        <v>341</v>
      </c>
      <c r="D676" s="217">
        <f t="shared" ref="D676:E676" si="82">SUM(D677:D684)</f>
        <v>535</v>
      </c>
      <c r="E676" s="217">
        <f t="shared" si="82"/>
        <v>512</v>
      </c>
      <c r="F676" s="424">
        <f>IFERROR(E676/D676,0)*100</f>
        <v>95.7</v>
      </c>
      <c r="G676" s="424">
        <v>159.5</v>
      </c>
    </row>
    <row r="677" spans="1:7" ht="21" customHeight="1">
      <c r="A677" s="350">
        <v>2082801</v>
      </c>
      <c r="B677" s="347" t="s">
        <v>346</v>
      </c>
      <c r="C677" s="220">
        <v>149</v>
      </c>
      <c r="D677" s="390">
        <v>162</v>
      </c>
      <c r="E677" s="390">
        <v>159</v>
      </c>
      <c r="F677" s="425"/>
      <c r="G677" s="425"/>
    </row>
    <row r="678" spans="1:7" ht="21" customHeight="1">
      <c r="A678" s="350">
        <v>2082802</v>
      </c>
      <c r="B678" s="347" t="s">
        <v>236</v>
      </c>
      <c r="C678" s="220">
        <v>20</v>
      </c>
      <c r="D678" s="390">
        <v>25</v>
      </c>
      <c r="E678" s="390">
        <v>20</v>
      </c>
      <c r="F678" s="425"/>
      <c r="G678" s="425"/>
    </row>
    <row r="679" spans="1:7" ht="21" customHeight="1">
      <c r="A679" s="350">
        <v>2082803</v>
      </c>
      <c r="B679" s="347" t="s">
        <v>237</v>
      </c>
      <c r="C679" s="220"/>
      <c r="D679" s="390"/>
      <c r="E679" s="390"/>
      <c r="F679" s="425"/>
      <c r="G679" s="425"/>
    </row>
    <row r="680" spans="1:7" ht="21" customHeight="1">
      <c r="A680" s="350">
        <v>2082804</v>
      </c>
      <c r="B680" s="347" t="s">
        <v>703</v>
      </c>
      <c r="C680" s="220">
        <v>5</v>
      </c>
      <c r="D680" s="390">
        <v>5</v>
      </c>
      <c r="E680" s="390">
        <v>5</v>
      </c>
      <c r="F680" s="425"/>
      <c r="G680" s="425"/>
    </row>
    <row r="681" spans="1:7" s="41" customFormat="1" ht="21" customHeight="1">
      <c r="A681" s="350">
        <v>2082805</v>
      </c>
      <c r="B681" s="347" t="s">
        <v>704</v>
      </c>
      <c r="C681" s="220"/>
      <c r="D681" s="390"/>
      <c r="E681" s="390"/>
      <c r="F681" s="425"/>
      <c r="G681" s="425"/>
    </row>
    <row r="682" spans="1:7" ht="21" customHeight="1">
      <c r="A682" s="350">
        <v>2082806</v>
      </c>
      <c r="B682" s="347" t="s">
        <v>705</v>
      </c>
      <c r="C682" s="220"/>
      <c r="D682" s="390"/>
      <c r="E682" s="390"/>
      <c r="F682" s="425"/>
      <c r="G682" s="425"/>
    </row>
    <row r="683" spans="1:7" ht="21" customHeight="1">
      <c r="A683" s="350">
        <v>2082850</v>
      </c>
      <c r="B683" s="347" t="s">
        <v>244</v>
      </c>
      <c r="C683" s="220">
        <v>134</v>
      </c>
      <c r="D683" s="390">
        <v>137</v>
      </c>
      <c r="E683" s="390">
        <v>122</v>
      </c>
      <c r="F683" s="429"/>
      <c r="G683" s="429"/>
    </row>
    <row r="684" spans="1:7" ht="21" customHeight="1">
      <c r="A684" s="350">
        <v>2082899</v>
      </c>
      <c r="B684" s="347" t="s">
        <v>706</v>
      </c>
      <c r="C684" s="220">
        <v>33</v>
      </c>
      <c r="D684" s="390">
        <v>206</v>
      </c>
      <c r="E684" s="390">
        <v>206</v>
      </c>
      <c r="F684" s="425"/>
      <c r="G684" s="425"/>
    </row>
    <row r="685" spans="1:7" s="41" customFormat="1" ht="21" customHeight="1">
      <c r="A685" s="350">
        <v>20830</v>
      </c>
      <c r="B685" s="346" t="s">
        <v>707</v>
      </c>
      <c r="C685" s="217"/>
      <c r="D685" s="217">
        <f t="shared" ref="D685:E685" si="83">SUM(D686:D687)</f>
        <v>200</v>
      </c>
      <c r="E685" s="217">
        <f t="shared" si="83"/>
        <v>200</v>
      </c>
      <c r="F685" s="424">
        <f>IFERROR(E685/D685,0)*100</f>
        <v>100</v>
      </c>
      <c r="G685" s="424">
        <v>137.9</v>
      </c>
    </row>
    <row r="686" spans="1:7" ht="21" customHeight="1">
      <c r="A686" s="350">
        <v>2083001</v>
      </c>
      <c r="B686" s="347" t="s">
        <v>708</v>
      </c>
      <c r="C686" s="220"/>
      <c r="D686" s="390">
        <v>200</v>
      </c>
      <c r="E686" s="390">
        <v>200</v>
      </c>
      <c r="F686" s="429"/>
      <c r="G686" s="429"/>
    </row>
    <row r="687" spans="1:7" ht="21" customHeight="1">
      <c r="A687" s="350">
        <v>2083099</v>
      </c>
      <c r="B687" s="347" t="s">
        <v>709</v>
      </c>
      <c r="C687" s="220"/>
      <c r="D687" s="390"/>
      <c r="E687" s="390"/>
      <c r="F687" s="425"/>
      <c r="G687" s="425"/>
    </row>
    <row r="688" spans="1:7" ht="21" customHeight="1">
      <c r="A688" s="350">
        <v>20899</v>
      </c>
      <c r="B688" s="346" t="s">
        <v>710</v>
      </c>
      <c r="C688" s="217">
        <f>SUM(C689)</f>
        <v>611</v>
      </c>
      <c r="D688" s="217">
        <f t="shared" ref="D688:E688" si="84">SUM(D689)</f>
        <v>2311</v>
      </c>
      <c r="E688" s="217">
        <f t="shared" si="84"/>
        <v>641</v>
      </c>
      <c r="F688" s="424">
        <f>IFERROR(E688/D688,0)*100</f>
        <v>27.7</v>
      </c>
      <c r="G688" s="424">
        <v>413.5</v>
      </c>
    </row>
    <row r="689" spans="1:7" s="41" customFormat="1" ht="21" customHeight="1">
      <c r="A689" s="350">
        <v>2089999</v>
      </c>
      <c r="B689" s="347" t="s">
        <v>711</v>
      </c>
      <c r="C689" s="220">
        <v>611</v>
      </c>
      <c r="D689" s="390">
        <v>2311</v>
      </c>
      <c r="E689" s="390">
        <v>641</v>
      </c>
      <c r="F689" s="425"/>
      <c r="G689" s="425"/>
    </row>
    <row r="690" spans="1:7" ht="21" customHeight="1">
      <c r="A690" s="350">
        <v>210</v>
      </c>
      <c r="B690" s="346" t="s">
        <v>161</v>
      </c>
      <c r="C690" s="395">
        <f>C691+C696+C711+C715+C727+C730+C734+C739+C743+C747+C750+C759+C772+C761</f>
        <v>26661</v>
      </c>
      <c r="D690" s="395">
        <f t="shared" ref="D690:E690" si="85">D691+D696+D711+D715+D727+D730+D734+D739+D743+D747+D750+D759+D772+D761</f>
        <v>44737</v>
      </c>
      <c r="E690" s="395">
        <f t="shared" si="85"/>
        <v>41122</v>
      </c>
      <c r="F690" s="424">
        <f t="shared" ref="F690:F691" si="86">IFERROR(E690/D690,0)*100</f>
        <v>91.9</v>
      </c>
      <c r="G690" s="424">
        <v>138.19999999999999</v>
      </c>
    </row>
    <row r="691" spans="1:7" ht="21" customHeight="1">
      <c r="A691" s="350">
        <v>21001</v>
      </c>
      <c r="B691" s="346" t="s">
        <v>712</v>
      </c>
      <c r="C691" s="217">
        <f>SUM(C692:C695)</f>
        <v>978</v>
      </c>
      <c r="D691" s="217">
        <f t="shared" ref="D691:E691" si="87">SUM(D692:D695)</f>
        <v>1424</v>
      </c>
      <c r="E691" s="217">
        <f t="shared" si="87"/>
        <v>1380</v>
      </c>
      <c r="F691" s="424">
        <f t="shared" si="86"/>
        <v>96.9</v>
      </c>
      <c r="G691" s="424">
        <v>118.6</v>
      </c>
    </row>
    <row r="692" spans="1:7" s="41" customFormat="1" ht="21" customHeight="1">
      <c r="A692" s="350">
        <v>2100101</v>
      </c>
      <c r="B692" s="347" t="s">
        <v>235</v>
      </c>
      <c r="C692" s="220">
        <v>255</v>
      </c>
      <c r="D692" s="390">
        <v>677</v>
      </c>
      <c r="E692" s="390">
        <v>633</v>
      </c>
      <c r="F692" s="425"/>
      <c r="G692" s="425"/>
    </row>
    <row r="693" spans="1:7" ht="21" customHeight="1">
      <c r="A693" s="350">
        <v>2100102</v>
      </c>
      <c r="B693" s="347" t="s">
        <v>236</v>
      </c>
      <c r="C693" s="220">
        <v>4</v>
      </c>
      <c r="D693" s="390">
        <v>4</v>
      </c>
      <c r="E693" s="390">
        <v>4</v>
      </c>
      <c r="F693" s="425"/>
      <c r="G693" s="425"/>
    </row>
    <row r="694" spans="1:7" ht="21" customHeight="1">
      <c r="A694" s="350">
        <v>2100103</v>
      </c>
      <c r="B694" s="347" t="s">
        <v>237</v>
      </c>
      <c r="C694" s="220">
        <v>5</v>
      </c>
      <c r="D694" s="390">
        <v>5</v>
      </c>
      <c r="E694" s="390">
        <v>5</v>
      </c>
      <c r="F694" s="425"/>
      <c r="G694" s="425"/>
    </row>
    <row r="695" spans="1:7" ht="21" customHeight="1">
      <c r="A695" s="350">
        <v>2100199</v>
      </c>
      <c r="B695" s="347" t="s">
        <v>713</v>
      </c>
      <c r="C695" s="220">
        <v>714</v>
      </c>
      <c r="D695" s="390">
        <v>738</v>
      </c>
      <c r="E695" s="390">
        <v>738</v>
      </c>
      <c r="F695" s="429"/>
      <c r="G695" s="429"/>
    </row>
    <row r="696" spans="1:7" ht="21" customHeight="1">
      <c r="A696" s="350">
        <v>21002</v>
      </c>
      <c r="B696" s="346" t="s">
        <v>714</v>
      </c>
      <c r="C696" s="217">
        <f>SUM(C697:C710)</f>
        <v>3496</v>
      </c>
      <c r="D696" s="217">
        <f t="shared" ref="D696:E696" si="88">SUM(D697:D710)</f>
        <v>5635</v>
      </c>
      <c r="E696" s="217">
        <f t="shared" si="88"/>
        <v>5319</v>
      </c>
      <c r="F696" s="424">
        <f>IFERROR(E696/D696,0)*100</f>
        <v>94.4</v>
      </c>
      <c r="G696" s="424">
        <v>515.29999999999995</v>
      </c>
    </row>
    <row r="697" spans="1:7" ht="21" customHeight="1">
      <c r="A697" s="350">
        <v>2100201</v>
      </c>
      <c r="B697" s="347" t="s">
        <v>715</v>
      </c>
      <c r="C697" s="220">
        <v>2387</v>
      </c>
      <c r="D697" s="390">
        <v>4274</v>
      </c>
      <c r="E697" s="390">
        <v>4274</v>
      </c>
      <c r="F697" s="425"/>
      <c r="G697" s="425"/>
    </row>
    <row r="698" spans="1:7" ht="21" customHeight="1">
      <c r="A698" s="350">
        <v>2100202</v>
      </c>
      <c r="B698" s="347" t="s">
        <v>716</v>
      </c>
      <c r="C698" s="220">
        <v>287</v>
      </c>
      <c r="D698" s="390">
        <v>212</v>
      </c>
      <c r="E698" s="390">
        <v>185</v>
      </c>
      <c r="F698" s="425"/>
      <c r="G698" s="425"/>
    </row>
    <row r="699" spans="1:7" ht="21" customHeight="1">
      <c r="A699" s="350">
        <v>2100203</v>
      </c>
      <c r="B699" s="347" t="s">
        <v>717</v>
      </c>
      <c r="C699" s="220">
        <v>432</v>
      </c>
      <c r="D699" s="390">
        <v>434</v>
      </c>
      <c r="E699" s="390">
        <v>427</v>
      </c>
      <c r="F699" s="429"/>
      <c r="G699" s="429"/>
    </row>
    <row r="700" spans="1:7" ht="21" customHeight="1">
      <c r="A700" s="350">
        <v>2100204</v>
      </c>
      <c r="B700" s="347" t="s">
        <v>718</v>
      </c>
      <c r="C700" s="220"/>
      <c r="D700" s="390"/>
      <c r="E700" s="390"/>
      <c r="F700" s="425"/>
      <c r="G700" s="425"/>
    </row>
    <row r="701" spans="1:7" s="41" customFormat="1" ht="21" customHeight="1">
      <c r="A701" s="350">
        <v>2100205</v>
      </c>
      <c r="B701" s="347" t="s">
        <v>719</v>
      </c>
      <c r="C701" s="220">
        <v>15</v>
      </c>
      <c r="D701" s="390">
        <v>14</v>
      </c>
      <c r="E701" s="390">
        <v>14</v>
      </c>
      <c r="F701" s="425"/>
      <c r="G701" s="425"/>
    </row>
    <row r="702" spans="1:7" ht="21" customHeight="1">
      <c r="A702" s="350">
        <v>2100206</v>
      </c>
      <c r="B702" s="347" t="s">
        <v>720</v>
      </c>
      <c r="C702" s="220">
        <v>73</v>
      </c>
      <c r="D702" s="390">
        <v>11</v>
      </c>
      <c r="E702" s="390">
        <v>11</v>
      </c>
      <c r="F702" s="425"/>
      <c r="G702" s="425"/>
    </row>
    <row r="703" spans="1:7" s="41" customFormat="1" ht="21" customHeight="1">
      <c r="A703" s="350">
        <v>2100207</v>
      </c>
      <c r="B703" s="347" t="s">
        <v>721</v>
      </c>
      <c r="C703" s="220"/>
      <c r="D703" s="390"/>
      <c r="E703" s="390"/>
      <c r="F703" s="429"/>
      <c r="G703" s="429"/>
    </row>
    <row r="704" spans="1:7" ht="21" customHeight="1">
      <c r="A704" s="350">
        <v>2100208</v>
      </c>
      <c r="B704" s="347" t="s">
        <v>722</v>
      </c>
      <c r="C704" s="220"/>
      <c r="D704" s="390"/>
      <c r="E704" s="390"/>
      <c r="F704" s="425"/>
      <c r="G704" s="425"/>
    </row>
    <row r="705" spans="1:7" s="41" customFormat="1" ht="21" customHeight="1">
      <c r="A705" s="350">
        <v>2100209</v>
      </c>
      <c r="B705" s="347" t="s">
        <v>723</v>
      </c>
      <c r="C705" s="220"/>
      <c r="D705" s="390"/>
      <c r="E705" s="390"/>
      <c r="F705" s="425"/>
      <c r="G705" s="425"/>
    </row>
    <row r="706" spans="1:7" s="41" customFormat="1" ht="21" customHeight="1">
      <c r="A706" s="350">
        <v>2100210</v>
      </c>
      <c r="B706" s="347" t="s">
        <v>724</v>
      </c>
      <c r="C706" s="220"/>
      <c r="D706" s="390"/>
      <c r="E706" s="390"/>
      <c r="F706" s="429"/>
      <c r="G706" s="429"/>
    </row>
    <row r="707" spans="1:7" ht="21" customHeight="1">
      <c r="A707" s="350">
        <v>2100211</v>
      </c>
      <c r="B707" s="347" t="s">
        <v>725</v>
      </c>
      <c r="C707" s="220"/>
      <c r="D707" s="390"/>
      <c r="E707" s="390"/>
      <c r="F707" s="425"/>
      <c r="G707" s="425"/>
    </row>
    <row r="708" spans="1:7" ht="21" customHeight="1">
      <c r="A708" s="350">
        <v>2100212</v>
      </c>
      <c r="B708" s="347" t="s">
        <v>726</v>
      </c>
      <c r="C708" s="220"/>
      <c r="D708" s="390"/>
      <c r="E708" s="390"/>
      <c r="F708" s="425"/>
      <c r="G708" s="425"/>
    </row>
    <row r="709" spans="1:7" ht="21" customHeight="1">
      <c r="A709" s="350">
        <v>2100213</v>
      </c>
      <c r="B709" s="347" t="s">
        <v>727</v>
      </c>
      <c r="C709" s="220">
        <v>286</v>
      </c>
      <c r="D709" s="390">
        <v>646</v>
      </c>
      <c r="E709" s="390">
        <v>364</v>
      </c>
      <c r="F709" s="425"/>
      <c r="G709" s="425"/>
    </row>
    <row r="710" spans="1:7" ht="21" customHeight="1">
      <c r="A710" s="350">
        <v>2100299</v>
      </c>
      <c r="B710" s="347" t="s">
        <v>728</v>
      </c>
      <c r="C710" s="220">
        <v>16</v>
      </c>
      <c r="D710" s="390">
        <v>44</v>
      </c>
      <c r="E710" s="390">
        <v>44</v>
      </c>
      <c r="F710" s="425"/>
      <c r="G710" s="425"/>
    </row>
    <row r="711" spans="1:7" ht="21" customHeight="1">
      <c r="A711" s="357">
        <v>21003</v>
      </c>
      <c r="B711" s="346" t="s">
        <v>729</v>
      </c>
      <c r="C711" s="217">
        <f>SUM(C712:C714)</f>
        <v>4735</v>
      </c>
      <c r="D711" s="217">
        <f t="shared" ref="D711:E711" si="89">SUM(D712:D714)</f>
        <v>5042</v>
      </c>
      <c r="E711" s="217">
        <f t="shared" si="89"/>
        <v>4956</v>
      </c>
      <c r="F711" s="424">
        <f>IFERROR(E711/D711,0)*100</f>
        <v>98.3</v>
      </c>
      <c r="G711" s="424">
        <v>102.5</v>
      </c>
    </row>
    <row r="712" spans="1:7" ht="21" customHeight="1">
      <c r="A712" s="357">
        <v>2100301</v>
      </c>
      <c r="B712" s="347" t="s">
        <v>730</v>
      </c>
      <c r="C712" s="220">
        <v>243</v>
      </c>
      <c r="D712" s="390">
        <v>280</v>
      </c>
      <c r="E712" s="390">
        <v>272</v>
      </c>
      <c r="F712" s="425"/>
      <c r="G712" s="425"/>
    </row>
    <row r="713" spans="1:7" ht="21" customHeight="1">
      <c r="A713" s="357">
        <v>2100302</v>
      </c>
      <c r="B713" s="347" t="s">
        <v>731</v>
      </c>
      <c r="C713" s="220">
        <v>3599</v>
      </c>
      <c r="D713" s="390">
        <v>3614</v>
      </c>
      <c r="E713" s="390">
        <v>3542</v>
      </c>
      <c r="F713" s="425"/>
      <c r="G713" s="425"/>
    </row>
    <row r="714" spans="1:7" ht="21" customHeight="1">
      <c r="A714" s="357">
        <v>2100399</v>
      </c>
      <c r="B714" s="347" t="s">
        <v>732</v>
      </c>
      <c r="C714" s="220">
        <v>893</v>
      </c>
      <c r="D714" s="390">
        <v>1148</v>
      </c>
      <c r="E714" s="390">
        <v>1142</v>
      </c>
      <c r="F714" s="425"/>
      <c r="G714" s="425"/>
    </row>
    <row r="715" spans="1:7" ht="21" customHeight="1">
      <c r="A715" s="357">
        <v>21004</v>
      </c>
      <c r="B715" s="346" t="s">
        <v>733</v>
      </c>
      <c r="C715" s="217">
        <f>SUM(C716:C726)</f>
        <v>7326</v>
      </c>
      <c r="D715" s="217">
        <f t="shared" ref="D715:E715" si="90">SUM(D716:D726)</f>
        <v>15070</v>
      </c>
      <c r="E715" s="217">
        <f t="shared" si="90"/>
        <v>13720</v>
      </c>
      <c r="F715" s="424">
        <f>IFERROR(E715/D715,0)*100</f>
        <v>91</v>
      </c>
      <c r="G715" s="424">
        <v>230.9</v>
      </c>
    </row>
    <row r="716" spans="1:7" s="41" customFormat="1" ht="21" customHeight="1">
      <c r="A716" s="357">
        <v>2100401</v>
      </c>
      <c r="B716" s="347" t="s">
        <v>734</v>
      </c>
      <c r="C716" s="220">
        <v>1017</v>
      </c>
      <c r="D716" s="390">
        <v>1382</v>
      </c>
      <c r="E716" s="390">
        <v>1132</v>
      </c>
      <c r="F716" s="425"/>
      <c r="G716" s="425"/>
    </row>
    <row r="717" spans="1:7" ht="21" customHeight="1">
      <c r="A717" s="357">
        <v>2100402</v>
      </c>
      <c r="B717" s="347" t="s">
        <v>735</v>
      </c>
      <c r="C717" s="220">
        <v>240</v>
      </c>
      <c r="D717" s="390">
        <v>254</v>
      </c>
      <c r="E717" s="390">
        <v>250</v>
      </c>
      <c r="F717" s="429"/>
      <c r="G717" s="429"/>
    </row>
    <row r="718" spans="1:7" ht="21" customHeight="1">
      <c r="A718" s="350">
        <v>2100403</v>
      </c>
      <c r="B718" s="347" t="s">
        <v>736</v>
      </c>
      <c r="C718" s="220">
        <v>816</v>
      </c>
      <c r="D718" s="390">
        <v>810</v>
      </c>
      <c r="E718" s="390">
        <v>810</v>
      </c>
      <c r="F718" s="425"/>
      <c r="G718" s="425"/>
    </row>
    <row r="719" spans="1:7" ht="21" customHeight="1">
      <c r="A719" s="350">
        <v>2100404</v>
      </c>
      <c r="B719" s="347" t="s">
        <v>737</v>
      </c>
      <c r="C719" s="220"/>
      <c r="D719" s="390">
        <v>11</v>
      </c>
      <c r="E719" s="390">
        <v>11</v>
      </c>
      <c r="F719" s="429"/>
      <c r="G719" s="429"/>
    </row>
    <row r="720" spans="1:7" s="41" customFormat="1" ht="21" customHeight="1">
      <c r="A720" s="350">
        <v>2100405</v>
      </c>
      <c r="B720" s="347" t="s">
        <v>738</v>
      </c>
      <c r="C720" s="220"/>
      <c r="D720" s="390"/>
      <c r="E720" s="390"/>
      <c r="F720" s="429"/>
      <c r="G720" s="429"/>
    </row>
    <row r="721" spans="1:7" ht="21" customHeight="1">
      <c r="A721" s="350">
        <v>2100406</v>
      </c>
      <c r="B721" s="347" t="s">
        <v>739</v>
      </c>
      <c r="C721" s="220"/>
      <c r="D721" s="390"/>
      <c r="E721" s="390"/>
      <c r="F721" s="425"/>
      <c r="G721" s="425"/>
    </row>
    <row r="722" spans="1:7" ht="21" customHeight="1">
      <c r="A722" s="350">
        <v>2100407</v>
      </c>
      <c r="B722" s="347" t="s">
        <v>740</v>
      </c>
      <c r="C722" s="220">
        <v>175</v>
      </c>
      <c r="D722" s="390">
        <v>247</v>
      </c>
      <c r="E722" s="390">
        <v>241</v>
      </c>
      <c r="F722" s="425"/>
      <c r="G722" s="425"/>
    </row>
    <row r="723" spans="1:7" ht="21" customHeight="1">
      <c r="A723" s="350">
        <v>2100408</v>
      </c>
      <c r="B723" s="347" t="s">
        <v>741</v>
      </c>
      <c r="C723" s="220">
        <v>3625</v>
      </c>
      <c r="D723" s="390">
        <v>4081</v>
      </c>
      <c r="E723" s="390">
        <v>3917</v>
      </c>
      <c r="F723" s="425"/>
      <c r="G723" s="425"/>
    </row>
    <row r="724" spans="1:7" ht="21" customHeight="1">
      <c r="A724" s="350">
        <v>2100409</v>
      </c>
      <c r="B724" s="347" t="s">
        <v>742</v>
      </c>
      <c r="C724" s="220">
        <v>519</v>
      </c>
      <c r="D724" s="390">
        <v>6326</v>
      </c>
      <c r="E724" s="390">
        <v>5614</v>
      </c>
      <c r="F724" s="425"/>
      <c r="G724" s="425"/>
    </row>
    <row r="725" spans="1:7" ht="21" customHeight="1">
      <c r="A725" s="350">
        <v>2100410</v>
      </c>
      <c r="B725" s="347" t="s">
        <v>743</v>
      </c>
      <c r="C725" s="220">
        <v>119</v>
      </c>
      <c r="D725" s="390">
        <v>1395</v>
      </c>
      <c r="E725" s="390">
        <v>1320</v>
      </c>
      <c r="F725" s="425"/>
      <c r="G725" s="425"/>
    </row>
    <row r="726" spans="1:7" ht="21" customHeight="1">
      <c r="A726" s="350">
        <v>2100499</v>
      </c>
      <c r="B726" s="347" t="s">
        <v>744</v>
      </c>
      <c r="C726" s="220">
        <v>815</v>
      </c>
      <c r="D726" s="390">
        <v>564</v>
      </c>
      <c r="E726" s="390">
        <v>425</v>
      </c>
      <c r="F726" s="425"/>
      <c r="G726" s="425"/>
    </row>
    <row r="727" spans="1:7" ht="21" customHeight="1">
      <c r="A727" s="350">
        <v>21006</v>
      </c>
      <c r="B727" s="346" t="s">
        <v>745</v>
      </c>
      <c r="C727" s="217"/>
      <c r="D727" s="217"/>
      <c r="E727" s="217"/>
      <c r="F727" s="424">
        <f>IFERROR(E727/D727,0)*100</f>
        <v>0</v>
      </c>
      <c r="G727" s="424">
        <v>0</v>
      </c>
    </row>
    <row r="728" spans="1:7" ht="21" customHeight="1">
      <c r="A728" s="350">
        <v>2100601</v>
      </c>
      <c r="B728" s="347" t="s">
        <v>746</v>
      </c>
      <c r="C728" s="220"/>
      <c r="D728" s="390"/>
      <c r="E728" s="390"/>
      <c r="F728" s="425"/>
      <c r="G728" s="425"/>
    </row>
    <row r="729" spans="1:7" s="41" customFormat="1" ht="21" customHeight="1">
      <c r="A729" s="350">
        <v>2100699</v>
      </c>
      <c r="B729" s="347" t="s">
        <v>747</v>
      </c>
      <c r="C729" s="220"/>
      <c r="D729" s="390"/>
      <c r="E729" s="390"/>
      <c r="F729" s="425"/>
      <c r="G729" s="425"/>
    </row>
    <row r="730" spans="1:7" ht="21" customHeight="1">
      <c r="A730" s="350">
        <v>21007</v>
      </c>
      <c r="B730" s="346" t="s">
        <v>748</v>
      </c>
      <c r="C730" s="217">
        <f>SUM(C731:C733)</f>
        <v>1691</v>
      </c>
      <c r="D730" s="217">
        <f t="shared" ref="D730:E730" si="91">SUM(D731:D733)</f>
        <v>1855</v>
      </c>
      <c r="E730" s="217">
        <f t="shared" si="91"/>
        <v>1847</v>
      </c>
      <c r="F730" s="424">
        <f>IFERROR(E730/D730,0)*100</f>
        <v>99.6</v>
      </c>
      <c r="G730" s="424">
        <v>109.5</v>
      </c>
    </row>
    <row r="731" spans="1:7" ht="21" customHeight="1">
      <c r="A731" s="350">
        <v>2100716</v>
      </c>
      <c r="B731" s="347" t="s">
        <v>749</v>
      </c>
      <c r="C731" s="220">
        <v>186</v>
      </c>
      <c r="D731" s="390">
        <v>188</v>
      </c>
      <c r="E731" s="390">
        <v>180</v>
      </c>
      <c r="F731" s="425"/>
      <c r="G731" s="425"/>
    </row>
    <row r="732" spans="1:7" ht="21" customHeight="1">
      <c r="A732" s="350">
        <v>2100717</v>
      </c>
      <c r="B732" s="347" t="s">
        <v>750</v>
      </c>
      <c r="C732" s="220">
        <v>1276</v>
      </c>
      <c r="D732" s="390">
        <v>1437</v>
      </c>
      <c r="E732" s="390">
        <v>1437</v>
      </c>
      <c r="F732" s="425"/>
      <c r="G732" s="425"/>
    </row>
    <row r="733" spans="1:7" ht="21" customHeight="1">
      <c r="A733" s="350">
        <v>2100799</v>
      </c>
      <c r="B733" s="347" t="s">
        <v>751</v>
      </c>
      <c r="C733" s="220">
        <v>229</v>
      </c>
      <c r="D733" s="390">
        <v>230</v>
      </c>
      <c r="E733" s="390">
        <v>230</v>
      </c>
      <c r="F733" s="425"/>
      <c r="G733" s="425"/>
    </row>
    <row r="734" spans="1:7" s="41" customFormat="1" ht="21" customHeight="1">
      <c r="A734" s="350">
        <v>21011</v>
      </c>
      <c r="B734" s="346" t="s">
        <v>752</v>
      </c>
      <c r="C734" s="217">
        <f>SUM(C735:C738)</f>
        <v>3156</v>
      </c>
      <c r="D734" s="217">
        <f t="shared" ref="D734:E734" si="92">SUM(D735:D738)</f>
        <v>7743</v>
      </c>
      <c r="E734" s="217">
        <f t="shared" si="92"/>
        <v>7651</v>
      </c>
      <c r="F734" s="424">
        <f>IFERROR(E734/D734,0)*100</f>
        <v>98.8</v>
      </c>
      <c r="G734" s="424">
        <v>115.1</v>
      </c>
    </row>
    <row r="735" spans="1:7" ht="21" customHeight="1">
      <c r="A735" s="350">
        <v>2101101</v>
      </c>
      <c r="B735" s="347" t="s">
        <v>753</v>
      </c>
      <c r="C735" s="220">
        <v>1505</v>
      </c>
      <c r="D735" s="390">
        <v>1633</v>
      </c>
      <c r="E735" s="390">
        <v>1571</v>
      </c>
      <c r="F735" s="425"/>
      <c r="G735" s="425"/>
    </row>
    <row r="736" spans="1:7" ht="21" customHeight="1">
      <c r="A736" s="350">
        <v>2101102</v>
      </c>
      <c r="B736" s="347" t="s">
        <v>754</v>
      </c>
      <c r="C736" s="220">
        <v>1083</v>
      </c>
      <c r="D736" s="390">
        <v>5527</v>
      </c>
      <c r="E736" s="390">
        <v>5508</v>
      </c>
      <c r="F736" s="425"/>
      <c r="G736" s="425"/>
    </row>
    <row r="737" spans="1:7" ht="21" customHeight="1">
      <c r="A737" s="350">
        <v>2101103</v>
      </c>
      <c r="B737" s="347" t="s">
        <v>755</v>
      </c>
      <c r="C737" s="220">
        <v>443</v>
      </c>
      <c r="D737" s="390">
        <v>456</v>
      </c>
      <c r="E737" s="390">
        <v>445</v>
      </c>
      <c r="F737" s="425"/>
      <c r="G737" s="425"/>
    </row>
    <row r="738" spans="1:7" ht="21" customHeight="1">
      <c r="A738" s="350">
        <v>2101199</v>
      </c>
      <c r="B738" s="347" t="s">
        <v>756</v>
      </c>
      <c r="C738" s="220">
        <v>125</v>
      </c>
      <c r="D738" s="390">
        <v>127</v>
      </c>
      <c r="E738" s="390">
        <v>127</v>
      </c>
      <c r="F738" s="425"/>
      <c r="G738" s="425"/>
    </row>
    <row r="739" spans="1:7" ht="21" customHeight="1">
      <c r="A739" s="350">
        <v>21012</v>
      </c>
      <c r="B739" s="346" t="s">
        <v>757</v>
      </c>
      <c r="C739" s="217">
        <f>SUM(C740:C742)</f>
        <v>3133</v>
      </c>
      <c r="D739" s="217">
        <f t="shared" ref="D739:E739" si="93">SUM(D740:D742)</f>
        <v>2779</v>
      </c>
      <c r="E739" s="217">
        <f t="shared" si="93"/>
        <v>2777</v>
      </c>
      <c r="F739" s="424">
        <f>IFERROR(E739/D739,0)*100</f>
        <v>99.9</v>
      </c>
      <c r="G739" s="424">
        <v>104.9</v>
      </c>
    </row>
    <row r="740" spans="1:7" ht="21" customHeight="1">
      <c r="A740" s="350">
        <v>2101201</v>
      </c>
      <c r="B740" s="347" t="s">
        <v>758</v>
      </c>
      <c r="C740" s="220">
        <v>170</v>
      </c>
      <c r="D740" s="390">
        <v>132</v>
      </c>
      <c r="E740" s="390">
        <v>132</v>
      </c>
      <c r="F740" s="425"/>
      <c r="G740" s="425"/>
    </row>
    <row r="741" spans="1:7" s="41" customFormat="1" ht="21" customHeight="1">
      <c r="A741" s="350">
        <v>2101202</v>
      </c>
      <c r="B741" s="347" t="s">
        <v>759</v>
      </c>
      <c r="C741" s="220">
        <v>2733</v>
      </c>
      <c r="D741" s="390">
        <v>2642</v>
      </c>
      <c r="E741" s="390">
        <v>2642</v>
      </c>
      <c r="F741" s="425"/>
      <c r="G741" s="425"/>
    </row>
    <row r="742" spans="1:7" ht="21" customHeight="1">
      <c r="A742" s="350">
        <v>2101299</v>
      </c>
      <c r="B742" s="347" t="s">
        <v>760</v>
      </c>
      <c r="C742" s="220">
        <v>230</v>
      </c>
      <c r="D742" s="390">
        <v>5</v>
      </c>
      <c r="E742" s="390">
        <v>3</v>
      </c>
      <c r="F742" s="425"/>
      <c r="G742" s="425"/>
    </row>
    <row r="743" spans="1:7" ht="21" customHeight="1">
      <c r="A743" s="350">
        <v>21013</v>
      </c>
      <c r="B743" s="346" t="s">
        <v>761</v>
      </c>
      <c r="C743" s="217">
        <f>SUM(C744:C746)</f>
        <v>746</v>
      </c>
      <c r="D743" s="217">
        <f t="shared" ref="D743:E743" si="94">SUM(D744:D746)</f>
        <v>1016</v>
      </c>
      <c r="E743" s="217">
        <f t="shared" si="94"/>
        <v>950</v>
      </c>
      <c r="F743" s="424">
        <f>IFERROR(E743/D743,0)*100</f>
        <v>93.5</v>
      </c>
      <c r="G743" s="424">
        <v>20.9</v>
      </c>
    </row>
    <row r="744" spans="1:7" ht="21" customHeight="1">
      <c r="A744" s="350">
        <v>2101301</v>
      </c>
      <c r="B744" s="347" t="s">
        <v>762</v>
      </c>
      <c r="C744" s="220">
        <v>656</v>
      </c>
      <c r="D744" s="390">
        <v>926</v>
      </c>
      <c r="E744" s="390">
        <v>926</v>
      </c>
      <c r="F744" s="425"/>
      <c r="G744" s="425"/>
    </row>
    <row r="745" spans="1:7" ht="21" customHeight="1">
      <c r="A745" s="350">
        <v>2101302</v>
      </c>
      <c r="B745" s="347" t="s">
        <v>763</v>
      </c>
      <c r="C745" s="220">
        <v>66</v>
      </c>
      <c r="D745" s="390">
        <v>66</v>
      </c>
      <c r="E745" s="390"/>
      <c r="F745" s="425"/>
      <c r="G745" s="425"/>
    </row>
    <row r="746" spans="1:7" ht="21" customHeight="1">
      <c r="A746" s="350">
        <v>2101399</v>
      </c>
      <c r="B746" s="347" t="s">
        <v>764</v>
      </c>
      <c r="C746" s="220">
        <v>24</v>
      </c>
      <c r="D746" s="390">
        <v>24</v>
      </c>
      <c r="E746" s="390">
        <v>24</v>
      </c>
      <c r="F746" s="425"/>
      <c r="G746" s="425"/>
    </row>
    <row r="747" spans="1:7" s="41" customFormat="1" ht="21" customHeight="1">
      <c r="A747" s="350">
        <v>21014</v>
      </c>
      <c r="B747" s="346" t="s">
        <v>765</v>
      </c>
      <c r="C747" s="217">
        <f>SUM(C748:C749)</f>
        <v>129</v>
      </c>
      <c r="D747" s="217">
        <f t="shared" ref="D747:E747" si="95">SUM(D748:D749)</f>
        <v>122</v>
      </c>
      <c r="E747" s="217">
        <f t="shared" si="95"/>
        <v>122</v>
      </c>
      <c r="F747" s="424">
        <f>IFERROR(E747/D747,0)*100</f>
        <v>100</v>
      </c>
      <c r="G747" s="424">
        <v>92.4</v>
      </c>
    </row>
    <row r="748" spans="1:7" ht="21" customHeight="1">
      <c r="A748" s="357">
        <v>2101401</v>
      </c>
      <c r="B748" s="347" t="s">
        <v>766</v>
      </c>
      <c r="C748" s="220">
        <v>129</v>
      </c>
      <c r="D748" s="390">
        <v>122</v>
      </c>
      <c r="E748" s="390">
        <v>122</v>
      </c>
      <c r="F748" s="429"/>
      <c r="G748" s="429"/>
    </row>
    <row r="749" spans="1:7" ht="21" customHeight="1">
      <c r="A749" s="357">
        <v>2101499</v>
      </c>
      <c r="B749" s="347" t="s">
        <v>767</v>
      </c>
      <c r="C749" s="220"/>
      <c r="D749" s="390"/>
      <c r="E749" s="390"/>
      <c r="F749" s="425"/>
      <c r="G749" s="425"/>
    </row>
    <row r="750" spans="1:7" s="41" customFormat="1" ht="21" customHeight="1">
      <c r="A750" s="357">
        <v>21015</v>
      </c>
      <c r="B750" s="346" t="s">
        <v>768</v>
      </c>
      <c r="C750" s="217">
        <f>SUM(C751:C758)</f>
        <v>524</v>
      </c>
      <c r="D750" s="217">
        <f t="shared" ref="D750:E750" si="96">SUM(D751:D758)</f>
        <v>557</v>
      </c>
      <c r="E750" s="217">
        <f t="shared" si="96"/>
        <v>554</v>
      </c>
      <c r="F750" s="424">
        <f>IFERROR(E750/D750,0)*100</f>
        <v>99.5</v>
      </c>
      <c r="G750" s="424">
        <v>106.3</v>
      </c>
    </row>
    <row r="751" spans="1:7" ht="21" customHeight="1">
      <c r="A751" s="357">
        <v>2101501</v>
      </c>
      <c r="B751" s="347" t="s">
        <v>769</v>
      </c>
      <c r="C751" s="220">
        <v>514</v>
      </c>
      <c r="D751" s="390">
        <v>546</v>
      </c>
      <c r="E751" s="390">
        <v>543</v>
      </c>
      <c r="F751" s="425"/>
      <c r="G751" s="425"/>
    </row>
    <row r="752" spans="1:7" ht="21" customHeight="1">
      <c r="A752" s="357">
        <v>2101502</v>
      </c>
      <c r="B752" s="347" t="s">
        <v>770</v>
      </c>
      <c r="C752" s="220">
        <v>10</v>
      </c>
      <c r="D752" s="390">
        <v>9</v>
      </c>
      <c r="E752" s="390">
        <v>9</v>
      </c>
      <c r="F752" s="425"/>
      <c r="G752" s="425"/>
    </row>
    <row r="753" spans="1:7" s="41" customFormat="1" ht="21" customHeight="1">
      <c r="A753" s="357">
        <v>2101503</v>
      </c>
      <c r="B753" s="347" t="s">
        <v>771</v>
      </c>
      <c r="C753" s="220"/>
      <c r="D753" s="390"/>
      <c r="E753" s="390"/>
      <c r="F753" s="425"/>
      <c r="G753" s="425"/>
    </row>
    <row r="754" spans="1:7" ht="21" customHeight="1">
      <c r="A754" s="357">
        <v>2101504</v>
      </c>
      <c r="B754" s="347" t="s">
        <v>772</v>
      </c>
      <c r="C754" s="220"/>
      <c r="D754" s="390"/>
      <c r="E754" s="390"/>
      <c r="F754" s="425"/>
      <c r="G754" s="425"/>
    </row>
    <row r="755" spans="1:7" s="41" customFormat="1" ht="21" customHeight="1">
      <c r="A755" s="357">
        <v>2101505</v>
      </c>
      <c r="B755" s="347" t="s">
        <v>773</v>
      </c>
      <c r="C755" s="220"/>
      <c r="D755" s="390"/>
      <c r="E755" s="390"/>
      <c r="F755" s="429"/>
      <c r="G755" s="429"/>
    </row>
    <row r="756" spans="1:7" ht="21" customHeight="1">
      <c r="A756" s="357">
        <v>2101506</v>
      </c>
      <c r="B756" s="347" t="s">
        <v>774</v>
      </c>
      <c r="C756" s="220"/>
      <c r="D756" s="390"/>
      <c r="E756" s="390"/>
      <c r="F756" s="425"/>
      <c r="G756" s="425"/>
    </row>
    <row r="757" spans="1:7" s="41" customFormat="1" ht="21" customHeight="1">
      <c r="A757" s="357">
        <v>2101550</v>
      </c>
      <c r="B757" s="347" t="s">
        <v>775</v>
      </c>
      <c r="C757" s="220"/>
      <c r="D757" s="390">
        <v>2</v>
      </c>
      <c r="E757" s="390">
        <v>2</v>
      </c>
      <c r="F757" s="425"/>
      <c r="G757" s="425"/>
    </row>
    <row r="758" spans="1:7" ht="21" customHeight="1">
      <c r="A758" s="357">
        <v>2101599</v>
      </c>
      <c r="B758" s="347" t="s">
        <v>776</v>
      </c>
      <c r="C758" s="220"/>
      <c r="D758" s="390"/>
      <c r="E758" s="390"/>
      <c r="F758" s="425"/>
      <c r="G758" s="425"/>
    </row>
    <row r="759" spans="1:7" ht="21" customHeight="1">
      <c r="A759" s="357">
        <v>21016</v>
      </c>
      <c r="B759" s="346" t="s">
        <v>777</v>
      </c>
      <c r="C759" s="217">
        <f>SUM(C760)</f>
        <v>198</v>
      </c>
      <c r="D759" s="217">
        <f t="shared" ref="D759:E759" si="97">SUM(D760)</f>
        <v>201</v>
      </c>
      <c r="E759" s="217">
        <f t="shared" si="97"/>
        <v>201</v>
      </c>
      <c r="F759" s="424">
        <f>IFERROR(E759/D759,0)*100</f>
        <v>100</v>
      </c>
      <c r="G759" s="424">
        <v>231</v>
      </c>
    </row>
    <row r="760" spans="1:7" ht="21" customHeight="1">
      <c r="A760" s="357">
        <v>2101601</v>
      </c>
      <c r="B760" s="347" t="s">
        <v>778</v>
      </c>
      <c r="C760" s="220">
        <v>198</v>
      </c>
      <c r="D760" s="390">
        <v>201</v>
      </c>
      <c r="E760" s="390">
        <v>201</v>
      </c>
      <c r="F760" s="425"/>
      <c r="G760" s="425"/>
    </row>
    <row r="761" spans="1:7" ht="21" customHeight="1">
      <c r="A761" s="357">
        <v>21017</v>
      </c>
      <c r="B761" s="346" t="s">
        <v>779</v>
      </c>
      <c r="C761" s="220"/>
      <c r="D761" s="220"/>
      <c r="E761" s="220"/>
      <c r="F761" s="424">
        <f>IFERROR(E761/D761,0)*100</f>
        <v>0</v>
      </c>
      <c r="G761" s="424"/>
    </row>
    <row r="762" spans="1:7" ht="21" customHeight="1">
      <c r="A762" s="357">
        <v>2101701</v>
      </c>
      <c r="B762" s="347" t="s">
        <v>780</v>
      </c>
      <c r="C762" s="220"/>
      <c r="D762" s="390"/>
      <c r="E762" s="390"/>
      <c r="F762" s="425"/>
      <c r="G762" s="425"/>
    </row>
    <row r="763" spans="1:7" s="41" customFormat="1" ht="21" customHeight="1">
      <c r="A763" s="357">
        <v>2101702</v>
      </c>
      <c r="B763" s="347" t="s">
        <v>781</v>
      </c>
      <c r="C763" s="220"/>
      <c r="D763" s="390"/>
      <c r="E763" s="390"/>
      <c r="F763" s="425"/>
      <c r="G763" s="425"/>
    </row>
    <row r="764" spans="1:7" ht="21" customHeight="1">
      <c r="A764" s="357">
        <v>2101703</v>
      </c>
      <c r="B764" s="347" t="s">
        <v>782</v>
      </c>
      <c r="C764" s="220"/>
      <c r="D764" s="390"/>
      <c r="E764" s="390"/>
      <c r="F764" s="425"/>
      <c r="G764" s="425"/>
    </row>
    <row r="765" spans="1:7" s="41" customFormat="1" ht="21" customHeight="1">
      <c r="A765" s="357">
        <v>2101704</v>
      </c>
      <c r="B765" s="347" t="s">
        <v>783</v>
      </c>
      <c r="C765" s="220"/>
      <c r="D765" s="390"/>
      <c r="E765" s="390"/>
      <c r="F765" s="425"/>
      <c r="G765" s="425"/>
    </row>
    <row r="766" spans="1:7" ht="21" customHeight="1">
      <c r="A766" s="357">
        <v>2101799</v>
      </c>
      <c r="B766" s="347" t="s">
        <v>784</v>
      </c>
      <c r="C766" s="220"/>
      <c r="D766" s="390"/>
      <c r="E766" s="390"/>
      <c r="F766" s="425"/>
      <c r="G766" s="425"/>
    </row>
    <row r="767" spans="1:7" s="41" customFormat="1" ht="21" customHeight="1">
      <c r="A767" s="357">
        <v>21018</v>
      </c>
      <c r="B767" s="346" t="s">
        <v>785</v>
      </c>
      <c r="C767" s="220"/>
      <c r="D767" s="220"/>
      <c r="E767" s="220"/>
      <c r="F767" s="424">
        <f>IFERROR(E767/D767,0)*100</f>
        <v>0</v>
      </c>
      <c r="G767" s="424"/>
    </row>
    <row r="768" spans="1:7" ht="21" customHeight="1">
      <c r="A768" s="357">
        <v>2101801</v>
      </c>
      <c r="B768" s="347" t="s">
        <v>780</v>
      </c>
      <c r="C768" s="220"/>
      <c r="D768" s="390"/>
      <c r="E768" s="390"/>
      <c r="F768" s="425"/>
      <c r="G768" s="425"/>
    </row>
    <row r="769" spans="1:7" ht="21" customHeight="1">
      <c r="A769" s="357">
        <v>2101802</v>
      </c>
      <c r="B769" s="347" t="s">
        <v>781</v>
      </c>
      <c r="C769" s="220"/>
      <c r="D769" s="390"/>
      <c r="E769" s="390"/>
      <c r="F769" s="425"/>
      <c r="G769" s="425"/>
    </row>
    <row r="770" spans="1:7" ht="21" customHeight="1">
      <c r="A770" s="357">
        <v>2101803</v>
      </c>
      <c r="B770" s="347" t="s">
        <v>782</v>
      </c>
      <c r="C770" s="220"/>
      <c r="D770" s="390"/>
      <c r="E770" s="390"/>
      <c r="F770" s="425"/>
      <c r="G770" s="425"/>
    </row>
    <row r="771" spans="1:7" ht="21" customHeight="1">
      <c r="A771" s="357">
        <v>2101899</v>
      </c>
      <c r="B771" s="347" t="s">
        <v>786</v>
      </c>
      <c r="C771" s="220"/>
      <c r="D771" s="390"/>
      <c r="E771" s="390"/>
      <c r="F771" s="425"/>
      <c r="G771" s="425"/>
    </row>
    <row r="772" spans="1:7" ht="21" customHeight="1">
      <c r="A772" s="357">
        <v>21099</v>
      </c>
      <c r="B772" s="346" t="s">
        <v>787</v>
      </c>
      <c r="C772" s="217">
        <f>C773</f>
        <v>549</v>
      </c>
      <c r="D772" s="217">
        <f t="shared" ref="D772:E772" si="98">D773</f>
        <v>3293</v>
      </c>
      <c r="E772" s="217">
        <f t="shared" si="98"/>
        <v>1645</v>
      </c>
      <c r="F772" s="424">
        <f>IFERROR(E772/D772,0)*100</f>
        <v>50</v>
      </c>
      <c r="G772" s="424">
        <v>318.8</v>
      </c>
    </row>
    <row r="773" spans="1:7" ht="21" customHeight="1">
      <c r="A773" s="357">
        <v>2109999</v>
      </c>
      <c r="B773" s="347" t="s">
        <v>788</v>
      </c>
      <c r="C773" s="220">
        <v>549</v>
      </c>
      <c r="D773" s="390">
        <v>3293</v>
      </c>
      <c r="E773" s="390">
        <v>1645</v>
      </c>
      <c r="F773" s="425"/>
      <c r="G773" s="425"/>
    </row>
    <row r="774" spans="1:7" ht="21" customHeight="1">
      <c r="A774" s="357">
        <v>211</v>
      </c>
      <c r="B774" s="346" t="s">
        <v>162</v>
      </c>
      <c r="C774" s="395">
        <f>C775+C785+C789+C798+C805+C812+C818+C821+C824+C826+C828+C834+C836+C838+C849</f>
        <v>5647</v>
      </c>
      <c r="D774" s="395">
        <f t="shared" ref="D774:E774" si="99">D775+D785+D789+D798+D805+D812+D818+D821+D824+D826+D828+D834+D836+D838+D849</f>
        <v>13678</v>
      </c>
      <c r="E774" s="395">
        <f t="shared" si="99"/>
        <v>12305</v>
      </c>
      <c r="F774" s="424">
        <f t="shared" ref="F774:F775" si="100">IFERROR(E774/D774,0)*100</f>
        <v>90</v>
      </c>
      <c r="G774" s="424">
        <v>222.4</v>
      </c>
    </row>
    <row r="775" spans="1:7" ht="21" customHeight="1">
      <c r="A775" s="357">
        <v>21101</v>
      </c>
      <c r="B775" s="346" t="s">
        <v>789</v>
      </c>
      <c r="C775" s="395">
        <f>SUM(C776:C784)</f>
        <v>122</v>
      </c>
      <c r="D775" s="395">
        <f t="shared" ref="D775:E775" si="101">SUM(D776:D784)</f>
        <v>149</v>
      </c>
      <c r="E775" s="395">
        <f t="shared" si="101"/>
        <v>149</v>
      </c>
      <c r="F775" s="424">
        <f t="shared" si="100"/>
        <v>100</v>
      </c>
      <c r="G775" s="424">
        <v>33.1</v>
      </c>
    </row>
    <row r="776" spans="1:7" ht="21" customHeight="1">
      <c r="A776" s="357">
        <v>2110101</v>
      </c>
      <c r="B776" s="347" t="s">
        <v>235</v>
      </c>
      <c r="C776" s="220">
        <v>122</v>
      </c>
      <c r="D776" s="390">
        <v>149</v>
      </c>
      <c r="E776" s="390">
        <v>149</v>
      </c>
      <c r="F776" s="425"/>
      <c r="G776" s="425"/>
    </row>
    <row r="777" spans="1:7" ht="21" customHeight="1">
      <c r="A777" s="357">
        <v>2110102</v>
      </c>
      <c r="B777" s="347" t="s">
        <v>236</v>
      </c>
      <c r="C777" s="220"/>
      <c r="D777" s="390"/>
      <c r="E777" s="390"/>
      <c r="F777" s="425"/>
      <c r="G777" s="425"/>
    </row>
    <row r="778" spans="1:7" ht="21" customHeight="1">
      <c r="A778" s="357">
        <v>2110103</v>
      </c>
      <c r="B778" s="347" t="s">
        <v>237</v>
      </c>
      <c r="C778" s="220"/>
      <c r="D778" s="390"/>
      <c r="E778" s="390"/>
      <c r="F778" s="429"/>
      <c r="G778" s="429"/>
    </row>
    <row r="779" spans="1:7" ht="21" customHeight="1">
      <c r="A779" s="357">
        <v>2110104</v>
      </c>
      <c r="B779" s="347" t="s">
        <v>790</v>
      </c>
      <c r="C779" s="220"/>
      <c r="D779" s="390"/>
      <c r="E779" s="390"/>
      <c r="F779" s="425"/>
      <c r="G779" s="425"/>
    </row>
    <row r="780" spans="1:7" ht="21" customHeight="1">
      <c r="A780" s="357">
        <v>2110105</v>
      </c>
      <c r="B780" s="347" t="s">
        <v>791</v>
      </c>
      <c r="C780" s="220"/>
      <c r="D780" s="390"/>
      <c r="E780" s="390"/>
      <c r="F780" s="429"/>
      <c r="G780" s="429"/>
    </row>
    <row r="781" spans="1:7" ht="21" customHeight="1">
      <c r="A781" s="357">
        <v>2110106</v>
      </c>
      <c r="B781" s="347" t="s">
        <v>792</v>
      </c>
      <c r="C781" s="220"/>
      <c r="D781" s="390"/>
      <c r="E781" s="390"/>
      <c r="F781" s="425"/>
      <c r="G781" s="425"/>
    </row>
    <row r="782" spans="1:7" s="41" customFormat="1" ht="21" customHeight="1">
      <c r="A782" s="357">
        <v>2110107</v>
      </c>
      <c r="B782" s="347" t="s">
        <v>793</v>
      </c>
      <c r="C782" s="220"/>
      <c r="D782" s="390"/>
      <c r="E782" s="390"/>
      <c r="F782" s="429"/>
      <c r="G782" s="429"/>
    </row>
    <row r="783" spans="1:7" ht="21" customHeight="1">
      <c r="A783" s="357">
        <v>2110108</v>
      </c>
      <c r="B783" s="347" t="s">
        <v>794</v>
      </c>
      <c r="C783" s="220"/>
      <c r="D783" s="390"/>
      <c r="E783" s="390"/>
      <c r="F783" s="425"/>
      <c r="G783" s="425"/>
    </row>
    <row r="784" spans="1:7" s="41" customFormat="1" ht="21" customHeight="1">
      <c r="A784" s="357">
        <v>2110199</v>
      </c>
      <c r="B784" s="347" t="s">
        <v>795</v>
      </c>
      <c r="C784" s="220"/>
      <c r="D784" s="390"/>
      <c r="E784" s="390"/>
      <c r="F784" s="425"/>
      <c r="G784" s="425"/>
    </row>
    <row r="785" spans="1:7" s="41" customFormat="1" ht="21" customHeight="1">
      <c r="A785" s="357">
        <v>21102</v>
      </c>
      <c r="B785" s="346" t="s">
        <v>796</v>
      </c>
      <c r="C785" s="217">
        <f>SUM(C786:C788)</f>
        <v>5</v>
      </c>
      <c r="D785" s="217">
        <f t="shared" ref="D785:E785" si="102">SUM(D786:D788)</f>
        <v>5</v>
      </c>
      <c r="E785" s="217">
        <f t="shared" si="102"/>
        <v>5</v>
      </c>
      <c r="F785" s="424">
        <f>IFERROR(E785/D785,0)*100</f>
        <v>100</v>
      </c>
      <c r="G785" s="424"/>
    </row>
    <row r="786" spans="1:7" ht="21" customHeight="1">
      <c r="A786" s="357">
        <v>2110203</v>
      </c>
      <c r="B786" s="347" t="s">
        <v>797</v>
      </c>
      <c r="C786" s="220"/>
      <c r="D786" s="390"/>
      <c r="E786" s="390"/>
      <c r="F786" s="425"/>
      <c r="G786" s="425"/>
    </row>
    <row r="787" spans="1:7" ht="21" customHeight="1">
      <c r="A787" s="357">
        <v>2110204</v>
      </c>
      <c r="B787" s="347" t="s">
        <v>798</v>
      </c>
      <c r="C787" s="220"/>
      <c r="D787" s="390"/>
      <c r="E787" s="390"/>
      <c r="F787" s="425"/>
      <c r="G787" s="425"/>
    </row>
    <row r="788" spans="1:7" ht="21" customHeight="1">
      <c r="A788" s="357">
        <v>2110299</v>
      </c>
      <c r="B788" s="347" t="s">
        <v>799</v>
      </c>
      <c r="C788" s="220">
        <v>5</v>
      </c>
      <c r="D788" s="390">
        <v>5</v>
      </c>
      <c r="E788" s="390">
        <v>5</v>
      </c>
      <c r="F788" s="429"/>
      <c r="G788" s="429"/>
    </row>
    <row r="789" spans="1:7" ht="21" customHeight="1">
      <c r="A789" s="357">
        <v>21103</v>
      </c>
      <c r="B789" s="346" t="s">
        <v>800</v>
      </c>
      <c r="C789" s="217">
        <f>SUM(C790:C797)</f>
        <v>5073</v>
      </c>
      <c r="D789" s="217">
        <f t="shared" ref="D789:E789" si="103">SUM(D790:D797)</f>
        <v>5391</v>
      </c>
      <c r="E789" s="217">
        <f t="shared" si="103"/>
        <v>4310</v>
      </c>
      <c r="F789" s="424">
        <f>IFERROR(E789/D789,0)*100</f>
        <v>79.900000000000006</v>
      </c>
      <c r="G789" s="424">
        <v>494.3</v>
      </c>
    </row>
    <row r="790" spans="1:7" ht="21" customHeight="1">
      <c r="A790" s="357">
        <v>2110301</v>
      </c>
      <c r="B790" s="347" t="s">
        <v>801</v>
      </c>
      <c r="C790" s="220"/>
      <c r="D790" s="390"/>
      <c r="E790" s="390"/>
      <c r="F790" s="429"/>
      <c r="G790" s="429"/>
    </row>
    <row r="791" spans="1:7" ht="21" customHeight="1">
      <c r="A791" s="357">
        <v>2110302</v>
      </c>
      <c r="B791" s="347" t="s">
        <v>802</v>
      </c>
      <c r="C791" s="220">
        <v>5068</v>
      </c>
      <c r="D791" s="390">
        <v>5386</v>
      </c>
      <c r="E791" s="390">
        <v>4308</v>
      </c>
      <c r="F791" s="425"/>
      <c r="G791" s="425"/>
    </row>
    <row r="792" spans="1:7" ht="21" customHeight="1">
      <c r="A792" s="357">
        <v>2110303</v>
      </c>
      <c r="B792" s="347" t="s">
        <v>803</v>
      </c>
      <c r="C792" s="220"/>
      <c r="D792" s="390"/>
      <c r="E792" s="390"/>
      <c r="F792" s="429"/>
      <c r="G792" s="429"/>
    </row>
    <row r="793" spans="1:7" ht="21" customHeight="1">
      <c r="A793" s="357">
        <v>2110304</v>
      </c>
      <c r="B793" s="347" t="s">
        <v>804</v>
      </c>
      <c r="C793" s="220"/>
      <c r="D793" s="390"/>
      <c r="E793" s="390"/>
      <c r="F793" s="425"/>
      <c r="G793" s="425"/>
    </row>
    <row r="794" spans="1:7" ht="21" customHeight="1">
      <c r="A794" s="357">
        <v>2110305</v>
      </c>
      <c r="B794" s="347" t="s">
        <v>805</v>
      </c>
      <c r="C794" s="220"/>
      <c r="D794" s="390"/>
      <c r="E794" s="390"/>
      <c r="F794" s="425"/>
      <c r="G794" s="425"/>
    </row>
    <row r="795" spans="1:7" ht="21" customHeight="1">
      <c r="A795" s="357">
        <v>2110306</v>
      </c>
      <c r="B795" s="347" t="s">
        <v>806</v>
      </c>
      <c r="C795" s="220"/>
      <c r="D795" s="390"/>
      <c r="E795" s="390"/>
      <c r="F795" s="425"/>
      <c r="G795" s="425"/>
    </row>
    <row r="796" spans="1:7" s="41" customFormat="1" ht="21" customHeight="1">
      <c r="A796" s="357">
        <v>2110307</v>
      </c>
      <c r="B796" s="347" t="s">
        <v>807</v>
      </c>
      <c r="C796" s="220"/>
      <c r="D796" s="390"/>
      <c r="E796" s="390"/>
      <c r="F796" s="425"/>
      <c r="G796" s="425"/>
    </row>
    <row r="797" spans="1:7" ht="21" customHeight="1">
      <c r="A797" s="357">
        <v>2110399</v>
      </c>
      <c r="B797" s="347" t="s">
        <v>808</v>
      </c>
      <c r="C797" s="220">
        <v>5</v>
      </c>
      <c r="D797" s="390">
        <v>5</v>
      </c>
      <c r="E797" s="390">
        <v>2</v>
      </c>
      <c r="F797" s="425"/>
      <c r="G797" s="425"/>
    </row>
    <row r="798" spans="1:7" s="41" customFormat="1" ht="21" customHeight="1">
      <c r="A798" s="357">
        <v>21104</v>
      </c>
      <c r="B798" s="346" t="s">
        <v>809</v>
      </c>
      <c r="C798" s="217">
        <f>SUM(C799:C804)</f>
        <v>134</v>
      </c>
      <c r="D798" s="217">
        <f t="shared" ref="D798:E798" si="104">SUM(D799:D804)</f>
        <v>1452</v>
      </c>
      <c r="E798" s="217">
        <f t="shared" si="104"/>
        <v>1218</v>
      </c>
      <c r="F798" s="424">
        <f>IFERROR(E798/D798,0)*100</f>
        <v>83.9</v>
      </c>
      <c r="G798" s="424">
        <v>34.1</v>
      </c>
    </row>
    <row r="799" spans="1:7" ht="21" customHeight="1">
      <c r="A799" s="357">
        <v>2110401</v>
      </c>
      <c r="B799" s="347" t="s">
        <v>810</v>
      </c>
      <c r="C799" s="220"/>
      <c r="D799" s="390">
        <v>700</v>
      </c>
      <c r="E799" s="390">
        <v>700</v>
      </c>
      <c r="F799" s="425"/>
      <c r="G799" s="425"/>
    </row>
    <row r="800" spans="1:7" ht="21" customHeight="1">
      <c r="A800" s="357">
        <v>2110402</v>
      </c>
      <c r="B800" s="347" t="s">
        <v>811</v>
      </c>
      <c r="C800" s="220">
        <v>14</v>
      </c>
      <c r="D800" s="390">
        <v>632</v>
      </c>
      <c r="E800" s="390">
        <v>506</v>
      </c>
      <c r="F800" s="425"/>
      <c r="G800" s="425"/>
    </row>
    <row r="801" spans="1:7" s="41" customFormat="1" ht="21" customHeight="1">
      <c r="A801" s="357">
        <v>2110404</v>
      </c>
      <c r="B801" s="347" t="s">
        <v>812</v>
      </c>
      <c r="C801" s="220"/>
      <c r="D801" s="390"/>
      <c r="E801" s="390"/>
      <c r="F801" s="425"/>
      <c r="G801" s="425"/>
    </row>
    <row r="802" spans="1:7" ht="21" customHeight="1">
      <c r="A802" s="357">
        <v>2110405</v>
      </c>
      <c r="B802" s="347" t="s">
        <v>813</v>
      </c>
      <c r="C802" s="220"/>
      <c r="D802" s="390"/>
      <c r="E802" s="390"/>
      <c r="F802" s="425"/>
      <c r="G802" s="425"/>
    </row>
    <row r="803" spans="1:7" s="41" customFormat="1" ht="21" customHeight="1">
      <c r="A803" s="357">
        <v>2110406</v>
      </c>
      <c r="B803" s="347" t="s">
        <v>814</v>
      </c>
      <c r="C803" s="220">
        <v>120</v>
      </c>
      <c r="D803" s="390">
        <v>120</v>
      </c>
      <c r="E803" s="390">
        <v>12</v>
      </c>
      <c r="F803" s="425"/>
      <c r="G803" s="425"/>
    </row>
    <row r="804" spans="1:7" ht="21" customHeight="1">
      <c r="A804" s="357">
        <v>2110499</v>
      </c>
      <c r="B804" s="347" t="s">
        <v>815</v>
      </c>
      <c r="C804" s="220"/>
      <c r="D804" s="390"/>
      <c r="E804" s="390"/>
      <c r="F804" s="425"/>
      <c r="G804" s="425"/>
    </row>
    <row r="805" spans="1:7" s="41" customFormat="1" ht="21" customHeight="1">
      <c r="A805" s="357">
        <v>21105</v>
      </c>
      <c r="B805" s="346" t="s">
        <v>816</v>
      </c>
      <c r="C805" s="217"/>
      <c r="D805" s="217">
        <f t="shared" ref="D805:E805" si="105">SUM(D806:D811)</f>
        <v>156</v>
      </c>
      <c r="E805" s="217">
        <f t="shared" si="105"/>
        <v>124</v>
      </c>
      <c r="F805" s="424">
        <f>IFERROR(E805/D805,0)*100</f>
        <v>79.5</v>
      </c>
      <c r="G805" s="424">
        <v>89.9</v>
      </c>
    </row>
    <row r="806" spans="1:7" ht="21" customHeight="1">
      <c r="A806" s="357">
        <v>2110501</v>
      </c>
      <c r="B806" s="347" t="s">
        <v>817</v>
      </c>
      <c r="C806" s="220"/>
      <c r="D806" s="390"/>
      <c r="E806" s="390"/>
      <c r="F806" s="425"/>
      <c r="G806" s="425"/>
    </row>
    <row r="807" spans="1:7" s="41" customFormat="1" ht="21" customHeight="1">
      <c r="A807" s="357">
        <v>2110502</v>
      </c>
      <c r="B807" s="347" t="s">
        <v>818</v>
      </c>
      <c r="C807" s="220"/>
      <c r="D807" s="390">
        <v>156</v>
      </c>
      <c r="E807" s="390">
        <v>124</v>
      </c>
      <c r="F807" s="429"/>
      <c r="G807" s="429"/>
    </row>
    <row r="808" spans="1:7" s="41" customFormat="1" ht="21" customHeight="1">
      <c r="A808" s="357">
        <v>2110503</v>
      </c>
      <c r="B808" s="347" t="s">
        <v>819</v>
      </c>
      <c r="C808" s="220"/>
      <c r="D808" s="390"/>
      <c r="E808" s="390"/>
      <c r="F808" s="425"/>
      <c r="G808" s="425"/>
    </row>
    <row r="809" spans="1:7" ht="21" customHeight="1">
      <c r="A809" s="357">
        <v>2110506</v>
      </c>
      <c r="B809" s="347" t="s">
        <v>820</v>
      </c>
      <c r="C809" s="220"/>
      <c r="D809" s="390"/>
      <c r="E809" s="390"/>
      <c r="F809" s="429"/>
      <c r="G809" s="429"/>
    </row>
    <row r="810" spans="1:7" ht="21" customHeight="1">
      <c r="A810" s="357">
        <v>2110507</v>
      </c>
      <c r="B810" s="347" t="s">
        <v>821</v>
      </c>
      <c r="C810" s="220"/>
      <c r="D810" s="390"/>
      <c r="E810" s="390"/>
      <c r="F810" s="429"/>
      <c r="G810" s="429"/>
    </row>
    <row r="811" spans="1:7" ht="21" customHeight="1">
      <c r="A811" s="357">
        <v>2110599</v>
      </c>
      <c r="B811" s="347" t="s">
        <v>822</v>
      </c>
      <c r="C811" s="220"/>
      <c r="D811" s="390"/>
      <c r="E811" s="390"/>
      <c r="F811" s="425"/>
      <c r="G811" s="425"/>
    </row>
    <row r="812" spans="1:7" ht="21" customHeight="1">
      <c r="A812" s="357">
        <v>21106</v>
      </c>
      <c r="B812" s="346" t="s">
        <v>823</v>
      </c>
      <c r="C812" s="217"/>
      <c r="D812" s="217">
        <f t="shared" ref="D812:E812" si="106">SUM(D813:D817)</f>
        <v>6212</v>
      </c>
      <c r="E812" s="217">
        <f t="shared" si="106"/>
        <v>6212</v>
      </c>
      <c r="F812" s="424">
        <f>IFERROR(E812/D812,0)*100</f>
        <v>100</v>
      </c>
      <c r="G812" s="424">
        <v>3106</v>
      </c>
    </row>
    <row r="813" spans="1:7" ht="21" customHeight="1">
      <c r="A813" s="357">
        <v>2110602</v>
      </c>
      <c r="B813" s="347" t="s">
        <v>824</v>
      </c>
      <c r="C813" s="220"/>
      <c r="D813" s="390">
        <v>6212</v>
      </c>
      <c r="E813" s="390">
        <v>6212</v>
      </c>
      <c r="F813" s="425"/>
      <c r="G813" s="425"/>
    </row>
    <row r="814" spans="1:7" ht="21" customHeight="1">
      <c r="A814" s="357">
        <v>2110603</v>
      </c>
      <c r="B814" s="347" t="s">
        <v>825</v>
      </c>
      <c r="C814" s="220"/>
      <c r="D814" s="390"/>
      <c r="E814" s="390"/>
      <c r="F814" s="425"/>
      <c r="G814" s="425"/>
    </row>
    <row r="815" spans="1:7" ht="21" customHeight="1">
      <c r="A815" s="357">
        <v>2110604</v>
      </c>
      <c r="B815" s="347" t="s">
        <v>826</v>
      </c>
      <c r="C815" s="220"/>
      <c r="D815" s="390"/>
      <c r="E815" s="390"/>
      <c r="F815" s="425"/>
      <c r="G815" s="425"/>
    </row>
    <row r="816" spans="1:7" ht="21" customHeight="1">
      <c r="A816" s="357">
        <v>2110605</v>
      </c>
      <c r="B816" s="347" t="s">
        <v>827</v>
      </c>
      <c r="C816" s="220"/>
      <c r="D816" s="390"/>
      <c r="E816" s="390"/>
      <c r="F816" s="425"/>
      <c r="G816" s="425"/>
    </row>
    <row r="817" spans="1:7" ht="21" customHeight="1">
      <c r="A817" s="357">
        <v>2110699</v>
      </c>
      <c r="B817" s="347" t="s">
        <v>828</v>
      </c>
      <c r="C817" s="220"/>
      <c r="D817" s="390"/>
      <c r="E817" s="390"/>
      <c r="F817" s="425"/>
      <c r="G817" s="425"/>
    </row>
    <row r="818" spans="1:7" ht="21" customHeight="1">
      <c r="A818" s="357">
        <v>21107</v>
      </c>
      <c r="B818" s="346" t="s">
        <v>829</v>
      </c>
      <c r="C818" s="217"/>
      <c r="D818" s="217"/>
      <c r="E818" s="217"/>
      <c r="F818" s="424">
        <f>IFERROR(E818/D818,0)*100</f>
        <v>0</v>
      </c>
      <c r="G818" s="424"/>
    </row>
    <row r="819" spans="1:7" ht="21" customHeight="1">
      <c r="A819" s="357">
        <v>2110704</v>
      </c>
      <c r="B819" s="347" t="s">
        <v>830</v>
      </c>
      <c r="C819" s="220"/>
      <c r="D819" s="390"/>
      <c r="E819" s="390"/>
      <c r="F819" s="425"/>
      <c r="G819" s="425"/>
    </row>
    <row r="820" spans="1:7" ht="21" customHeight="1">
      <c r="A820" s="357">
        <v>2110799</v>
      </c>
      <c r="B820" s="347" t="s">
        <v>831</v>
      </c>
      <c r="C820" s="220"/>
      <c r="D820" s="390"/>
      <c r="E820" s="390"/>
      <c r="F820" s="425"/>
      <c r="G820" s="425"/>
    </row>
    <row r="821" spans="1:7" ht="21" customHeight="1">
      <c r="A821" s="357">
        <v>21108</v>
      </c>
      <c r="B821" s="346" t="s">
        <v>832</v>
      </c>
      <c r="C821" s="217"/>
      <c r="D821" s="217"/>
      <c r="E821" s="217"/>
      <c r="F821" s="424">
        <f>IFERROR(E821/D821,0)*100</f>
        <v>0</v>
      </c>
      <c r="G821" s="424"/>
    </row>
    <row r="822" spans="1:7" ht="21" customHeight="1">
      <c r="A822" s="357">
        <v>2110804</v>
      </c>
      <c r="B822" s="347" t="s">
        <v>833</v>
      </c>
      <c r="C822" s="220"/>
      <c r="D822" s="390"/>
      <c r="E822" s="390"/>
      <c r="F822" s="425"/>
      <c r="G822" s="425"/>
    </row>
    <row r="823" spans="1:7" ht="21" customHeight="1">
      <c r="A823" s="357">
        <v>2110899</v>
      </c>
      <c r="B823" s="347" t="s">
        <v>834</v>
      </c>
      <c r="C823" s="220"/>
      <c r="D823" s="390"/>
      <c r="E823" s="390"/>
      <c r="F823" s="429"/>
      <c r="G823" s="429"/>
    </row>
    <row r="824" spans="1:7" ht="21" customHeight="1">
      <c r="A824" s="357">
        <v>21109</v>
      </c>
      <c r="B824" s="346" t="s">
        <v>835</v>
      </c>
      <c r="C824" s="217"/>
      <c r="D824" s="217"/>
      <c r="E824" s="217"/>
      <c r="F824" s="424">
        <f>IFERROR(E824/D824,0)*100</f>
        <v>0</v>
      </c>
      <c r="G824" s="424"/>
    </row>
    <row r="825" spans="1:7" ht="21" customHeight="1">
      <c r="A825" s="357">
        <v>2110901</v>
      </c>
      <c r="B825" s="347" t="s">
        <v>836</v>
      </c>
      <c r="C825" s="220"/>
      <c r="D825" s="390"/>
      <c r="E825" s="390"/>
      <c r="F825" s="425"/>
      <c r="G825" s="425"/>
    </row>
    <row r="826" spans="1:7" ht="21" customHeight="1">
      <c r="A826" s="357">
        <v>21110</v>
      </c>
      <c r="B826" s="346" t="s">
        <v>837</v>
      </c>
      <c r="C826" s="217"/>
      <c r="D826" s="217"/>
      <c r="E826" s="217"/>
      <c r="F826" s="424">
        <f>IFERROR(E826/D826,0)*100</f>
        <v>0</v>
      </c>
      <c r="G826" s="424"/>
    </row>
    <row r="827" spans="1:7" ht="21" customHeight="1">
      <c r="A827" s="357">
        <v>2111001</v>
      </c>
      <c r="B827" s="347" t="s">
        <v>838</v>
      </c>
      <c r="C827" s="220"/>
      <c r="D827" s="390"/>
      <c r="E827" s="390"/>
      <c r="F827" s="425"/>
      <c r="G827" s="425"/>
    </row>
    <row r="828" spans="1:7" ht="21" customHeight="1">
      <c r="A828" s="357">
        <v>21111</v>
      </c>
      <c r="B828" s="346" t="s">
        <v>839</v>
      </c>
      <c r="C828" s="217"/>
      <c r="D828" s="217"/>
      <c r="E828" s="217"/>
      <c r="F828" s="424">
        <f>IFERROR(E828/D828,0)*100</f>
        <v>0</v>
      </c>
      <c r="G828" s="424"/>
    </row>
    <row r="829" spans="1:7" ht="21" customHeight="1">
      <c r="A829" s="357">
        <v>2111101</v>
      </c>
      <c r="B829" s="347" t="s">
        <v>840</v>
      </c>
      <c r="C829" s="220"/>
      <c r="D829" s="390"/>
      <c r="E829" s="390"/>
      <c r="F829" s="425"/>
      <c r="G829" s="425"/>
    </row>
    <row r="830" spans="1:7" ht="21" customHeight="1">
      <c r="A830" s="357">
        <v>2111102</v>
      </c>
      <c r="B830" s="347" t="s">
        <v>841</v>
      </c>
      <c r="C830" s="220"/>
      <c r="D830" s="390"/>
      <c r="E830" s="390"/>
      <c r="F830" s="429"/>
      <c r="G830" s="429"/>
    </row>
    <row r="831" spans="1:7" ht="21" customHeight="1">
      <c r="A831" s="357">
        <v>2111103</v>
      </c>
      <c r="B831" s="347" t="s">
        <v>842</v>
      </c>
      <c r="C831" s="220"/>
      <c r="D831" s="390"/>
      <c r="E831" s="390"/>
      <c r="F831" s="425"/>
      <c r="G831" s="425"/>
    </row>
    <row r="832" spans="1:7" ht="21" customHeight="1">
      <c r="A832" s="357">
        <v>2111104</v>
      </c>
      <c r="B832" s="347" t="s">
        <v>843</v>
      </c>
      <c r="C832" s="220"/>
      <c r="D832" s="390"/>
      <c r="E832" s="390"/>
      <c r="F832" s="429"/>
      <c r="G832" s="429"/>
    </row>
    <row r="833" spans="1:7" ht="21" customHeight="1">
      <c r="A833" s="357">
        <v>2111199</v>
      </c>
      <c r="B833" s="347" t="s">
        <v>844</v>
      </c>
      <c r="C833" s="220"/>
      <c r="D833" s="390"/>
      <c r="E833" s="390"/>
      <c r="F833" s="429"/>
      <c r="G833" s="429"/>
    </row>
    <row r="834" spans="1:7" s="41" customFormat="1" ht="21" customHeight="1">
      <c r="A834" s="357">
        <v>21112</v>
      </c>
      <c r="B834" s="346" t="s">
        <v>845</v>
      </c>
      <c r="C834" s="217"/>
      <c r="D834" s="217"/>
      <c r="E834" s="217"/>
      <c r="F834" s="424">
        <f>IFERROR(E834/D834,0)*100</f>
        <v>0</v>
      </c>
      <c r="G834" s="424"/>
    </row>
    <row r="835" spans="1:7" ht="21" customHeight="1">
      <c r="A835" s="357">
        <v>2111201</v>
      </c>
      <c r="B835" s="347" t="s">
        <v>846</v>
      </c>
      <c r="C835" s="220"/>
      <c r="D835" s="390"/>
      <c r="E835" s="390"/>
      <c r="F835" s="425"/>
      <c r="G835" s="425"/>
    </row>
    <row r="836" spans="1:7" ht="21" customHeight="1">
      <c r="A836" s="357">
        <v>21113</v>
      </c>
      <c r="B836" s="346" t="s">
        <v>847</v>
      </c>
      <c r="C836" s="217"/>
      <c r="D836" s="217"/>
      <c r="E836" s="217"/>
      <c r="F836" s="424">
        <f>IFERROR(E836/D836,0)*100</f>
        <v>0</v>
      </c>
      <c r="G836" s="424"/>
    </row>
    <row r="837" spans="1:7" ht="21" customHeight="1">
      <c r="A837" s="357">
        <v>2111301</v>
      </c>
      <c r="B837" s="347" t="s">
        <v>848</v>
      </c>
      <c r="C837" s="220"/>
      <c r="D837" s="390"/>
      <c r="E837" s="390"/>
      <c r="F837" s="425"/>
      <c r="G837" s="425"/>
    </row>
    <row r="838" spans="1:7" ht="21" customHeight="1">
      <c r="A838" s="357">
        <v>21114</v>
      </c>
      <c r="B838" s="346" t="s">
        <v>849</v>
      </c>
      <c r="C838" s="217"/>
      <c r="D838" s="217"/>
      <c r="E838" s="217"/>
      <c r="F838" s="424">
        <f>IFERROR(E838/D838,0)*100</f>
        <v>0</v>
      </c>
      <c r="G838" s="424"/>
    </row>
    <row r="839" spans="1:7" ht="21" customHeight="1">
      <c r="A839" s="357">
        <v>2111401</v>
      </c>
      <c r="B839" s="347" t="s">
        <v>235</v>
      </c>
      <c r="C839" s="220"/>
      <c r="D839" s="390"/>
      <c r="E839" s="390"/>
      <c r="F839" s="425"/>
      <c r="G839" s="425"/>
    </row>
    <row r="840" spans="1:7" ht="21" customHeight="1">
      <c r="A840" s="357">
        <v>2111402</v>
      </c>
      <c r="B840" s="347" t="s">
        <v>236</v>
      </c>
      <c r="C840" s="220"/>
      <c r="D840" s="390"/>
      <c r="E840" s="390"/>
      <c r="F840" s="425"/>
      <c r="G840" s="425"/>
    </row>
    <row r="841" spans="1:7" ht="21" customHeight="1">
      <c r="A841" s="357">
        <v>2111403</v>
      </c>
      <c r="B841" s="347" t="s">
        <v>237</v>
      </c>
      <c r="C841" s="220"/>
      <c r="D841" s="390"/>
      <c r="E841" s="390"/>
      <c r="F841" s="425"/>
      <c r="G841" s="425"/>
    </row>
    <row r="842" spans="1:7" ht="21" customHeight="1">
      <c r="A842" s="357">
        <v>2111406</v>
      </c>
      <c r="B842" s="347" t="s">
        <v>850</v>
      </c>
      <c r="C842" s="220"/>
      <c r="D842" s="390"/>
      <c r="E842" s="390"/>
      <c r="F842" s="425"/>
      <c r="G842" s="425"/>
    </row>
    <row r="843" spans="1:7" ht="21" customHeight="1">
      <c r="A843" s="357">
        <v>2111407</v>
      </c>
      <c r="B843" s="347" t="s">
        <v>851</v>
      </c>
      <c r="C843" s="220"/>
      <c r="D843" s="390"/>
      <c r="E843" s="390"/>
      <c r="F843" s="425"/>
      <c r="G843" s="425"/>
    </row>
    <row r="844" spans="1:7" ht="21" customHeight="1">
      <c r="A844" s="357">
        <v>2111408</v>
      </c>
      <c r="B844" s="347" t="s">
        <v>852</v>
      </c>
      <c r="C844" s="220"/>
      <c r="D844" s="390"/>
      <c r="E844" s="390"/>
      <c r="F844" s="425"/>
      <c r="G844" s="425"/>
    </row>
    <row r="845" spans="1:7" ht="21" customHeight="1">
      <c r="A845" s="357">
        <v>2111411</v>
      </c>
      <c r="B845" s="347" t="s">
        <v>276</v>
      </c>
      <c r="C845" s="220"/>
      <c r="D845" s="390"/>
      <c r="E845" s="390"/>
      <c r="F845" s="425"/>
      <c r="G845" s="425"/>
    </row>
    <row r="846" spans="1:7" ht="21" customHeight="1">
      <c r="A846" s="357">
        <v>2111413</v>
      </c>
      <c r="B846" s="347" t="s">
        <v>853</v>
      </c>
      <c r="C846" s="220"/>
      <c r="D846" s="390"/>
      <c r="E846" s="390"/>
      <c r="F846" s="425"/>
      <c r="G846" s="425"/>
    </row>
    <row r="847" spans="1:7" ht="21" customHeight="1">
      <c r="A847" s="357">
        <v>2111450</v>
      </c>
      <c r="B847" s="347" t="s">
        <v>244</v>
      </c>
      <c r="C847" s="220"/>
      <c r="D847" s="390"/>
      <c r="E847" s="390"/>
      <c r="F847" s="425"/>
      <c r="G847" s="425"/>
    </row>
    <row r="848" spans="1:7" ht="21" customHeight="1">
      <c r="A848" s="357">
        <v>2111499</v>
      </c>
      <c r="B848" s="347" t="s">
        <v>854</v>
      </c>
      <c r="C848" s="220"/>
      <c r="D848" s="390"/>
      <c r="E848" s="390"/>
      <c r="F848" s="425"/>
      <c r="G848" s="425"/>
    </row>
    <row r="849" spans="1:7" ht="21" customHeight="1">
      <c r="A849" s="357">
        <v>21199</v>
      </c>
      <c r="B849" s="346" t="s">
        <v>855</v>
      </c>
      <c r="C849" s="217">
        <f>SUM(C850)</f>
        <v>313</v>
      </c>
      <c r="D849" s="217">
        <f t="shared" ref="D849:E849" si="107">SUM(D850)</f>
        <v>313</v>
      </c>
      <c r="E849" s="217">
        <f t="shared" si="107"/>
        <v>287</v>
      </c>
      <c r="F849" s="424">
        <f>IFERROR(E849/D849,0)*100</f>
        <v>91.7</v>
      </c>
      <c r="G849" s="424">
        <v>98.3</v>
      </c>
    </row>
    <row r="850" spans="1:7" ht="21" customHeight="1">
      <c r="A850" s="357">
        <v>2119999</v>
      </c>
      <c r="B850" s="347" t="s">
        <v>856</v>
      </c>
      <c r="C850" s="220">
        <v>313</v>
      </c>
      <c r="D850" s="390">
        <v>313</v>
      </c>
      <c r="E850" s="390">
        <v>287</v>
      </c>
      <c r="F850" s="425"/>
      <c r="G850" s="425"/>
    </row>
    <row r="851" spans="1:7" ht="21" customHeight="1">
      <c r="A851" s="357">
        <v>212</v>
      </c>
      <c r="B851" s="346" t="s">
        <v>163</v>
      </c>
      <c r="C851" s="395">
        <f>C852+C863+C865+C868+C870+C872</f>
        <v>6960</v>
      </c>
      <c r="D851" s="395">
        <f t="shared" ref="D851:E851" si="108">D852+D863+D865+D868+D870+D872</f>
        <v>8475</v>
      </c>
      <c r="E851" s="395">
        <f t="shared" si="108"/>
        <v>7050</v>
      </c>
      <c r="F851" s="424">
        <f t="shared" ref="F851:F852" si="109">IFERROR(E851/D851,0)*100</f>
        <v>83.2</v>
      </c>
      <c r="G851" s="424">
        <v>127.2</v>
      </c>
    </row>
    <row r="852" spans="1:7" ht="21" customHeight="1">
      <c r="A852" s="357">
        <v>21201</v>
      </c>
      <c r="B852" s="346" t="s">
        <v>857</v>
      </c>
      <c r="C852" s="395">
        <f>SUM(C853:C862)</f>
        <v>2751</v>
      </c>
      <c r="D852" s="395">
        <f t="shared" ref="D852:E852" si="110">SUM(D853:D862)</f>
        <v>3302</v>
      </c>
      <c r="E852" s="395">
        <f t="shared" si="110"/>
        <v>3083</v>
      </c>
      <c r="F852" s="424">
        <f t="shared" si="109"/>
        <v>93.4</v>
      </c>
      <c r="G852" s="424">
        <v>117.4</v>
      </c>
    </row>
    <row r="853" spans="1:7" ht="21" customHeight="1">
      <c r="A853" s="357">
        <v>2120101</v>
      </c>
      <c r="B853" s="347" t="s">
        <v>235</v>
      </c>
      <c r="C853" s="220">
        <v>956</v>
      </c>
      <c r="D853" s="390">
        <v>1034</v>
      </c>
      <c r="E853" s="390">
        <v>966</v>
      </c>
      <c r="F853" s="425"/>
      <c r="G853" s="425"/>
    </row>
    <row r="854" spans="1:7" ht="21" customHeight="1">
      <c r="A854" s="357">
        <v>2120102</v>
      </c>
      <c r="B854" s="347" t="s">
        <v>236</v>
      </c>
      <c r="C854" s="220">
        <v>14</v>
      </c>
      <c r="D854" s="390">
        <v>174</v>
      </c>
      <c r="E854" s="390">
        <v>110</v>
      </c>
      <c r="F854" s="425"/>
      <c r="G854" s="425"/>
    </row>
    <row r="855" spans="1:7" ht="21" customHeight="1">
      <c r="A855" s="357">
        <v>2120103</v>
      </c>
      <c r="B855" s="347" t="s">
        <v>237</v>
      </c>
      <c r="C855" s="220">
        <v>788</v>
      </c>
      <c r="D855" s="390">
        <v>791</v>
      </c>
      <c r="E855" s="390">
        <v>774</v>
      </c>
      <c r="F855" s="425"/>
      <c r="G855" s="425"/>
    </row>
    <row r="856" spans="1:7" ht="21" customHeight="1">
      <c r="A856" s="357">
        <v>2120104</v>
      </c>
      <c r="B856" s="347" t="s">
        <v>858</v>
      </c>
      <c r="C856" s="220">
        <v>767</v>
      </c>
      <c r="D856" s="390">
        <v>764</v>
      </c>
      <c r="E856" s="390">
        <v>727</v>
      </c>
      <c r="F856" s="425"/>
      <c r="G856" s="425"/>
    </row>
    <row r="857" spans="1:7" ht="21" customHeight="1">
      <c r="A857" s="357">
        <v>2120105</v>
      </c>
      <c r="B857" s="347" t="s">
        <v>859</v>
      </c>
      <c r="C857" s="220"/>
      <c r="D857" s="390"/>
      <c r="E857" s="390"/>
      <c r="F857" s="425"/>
      <c r="G857" s="425"/>
    </row>
    <row r="858" spans="1:7" ht="21" customHeight="1">
      <c r="A858" s="357">
        <v>2120106</v>
      </c>
      <c r="B858" s="347" t="s">
        <v>860</v>
      </c>
      <c r="C858" s="220"/>
      <c r="D858" s="390"/>
      <c r="E858" s="390"/>
      <c r="F858" s="425"/>
      <c r="G858" s="425"/>
    </row>
    <row r="859" spans="1:7" s="41" customFormat="1" ht="21" customHeight="1">
      <c r="A859" s="357">
        <v>2120107</v>
      </c>
      <c r="B859" s="347" t="s">
        <v>861</v>
      </c>
      <c r="C859" s="220"/>
      <c r="D859" s="390"/>
      <c r="E859" s="390"/>
      <c r="F859" s="429"/>
      <c r="G859" s="429"/>
    </row>
    <row r="860" spans="1:7" ht="21" customHeight="1">
      <c r="A860" s="357">
        <v>2120109</v>
      </c>
      <c r="B860" s="347" t="s">
        <v>862</v>
      </c>
      <c r="C860" s="220">
        <v>117</v>
      </c>
      <c r="D860" s="390">
        <v>148</v>
      </c>
      <c r="E860" s="390">
        <v>148</v>
      </c>
      <c r="F860" s="425"/>
      <c r="G860" s="425"/>
    </row>
    <row r="861" spans="1:7" ht="21" customHeight="1">
      <c r="A861" s="357">
        <v>2120110</v>
      </c>
      <c r="B861" s="347" t="s">
        <v>863</v>
      </c>
      <c r="C861" s="220"/>
      <c r="D861" s="390"/>
      <c r="E861" s="390"/>
      <c r="F861" s="425"/>
      <c r="G861" s="425"/>
    </row>
    <row r="862" spans="1:7" ht="21" customHeight="1">
      <c r="A862" s="357">
        <v>2120199</v>
      </c>
      <c r="B862" s="347" t="s">
        <v>864</v>
      </c>
      <c r="C862" s="220">
        <v>109</v>
      </c>
      <c r="D862" s="390">
        <v>391</v>
      </c>
      <c r="E862" s="390">
        <v>358</v>
      </c>
      <c r="F862" s="425"/>
      <c r="G862" s="425"/>
    </row>
    <row r="863" spans="1:7" ht="21" customHeight="1">
      <c r="A863" s="357">
        <v>21202</v>
      </c>
      <c r="B863" s="346" t="s">
        <v>865</v>
      </c>
      <c r="C863" s="217">
        <f>SUM(C864)</f>
        <v>2485</v>
      </c>
      <c r="D863" s="217">
        <f t="shared" ref="D863:E863" si="111">SUM(D864)</f>
        <v>3320</v>
      </c>
      <c r="E863" s="217">
        <f t="shared" si="111"/>
        <v>2396</v>
      </c>
      <c r="F863" s="424">
        <f>IFERROR(E863/D863,0)*100</f>
        <v>72.2</v>
      </c>
      <c r="G863" s="424">
        <v>112.4</v>
      </c>
    </row>
    <row r="864" spans="1:7" ht="21" customHeight="1">
      <c r="A864" s="357">
        <v>2120201</v>
      </c>
      <c r="B864" s="347" t="s">
        <v>866</v>
      </c>
      <c r="C864" s="220">
        <v>2485</v>
      </c>
      <c r="D864" s="390">
        <v>3320</v>
      </c>
      <c r="E864" s="390">
        <v>2396</v>
      </c>
      <c r="F864" s="425"/>
      <c r="G864" s="425"/>
    </row>
    <row r="865" spans="1:7" ht="21" customHeight="1">
      <c r="A865" s="357">
        <v>21203</v>
      </c>
      <c r="B865" s="346" t="s">
        <v>867</v>
      </c>
      <c r="C865" s="217">
        <f>SUM(C866:C867)</f>
        <v>174</v>
      </c>
      <c r="D865" s="217">
        <f t="shared" ref="D865:E865" si="112">SUM(D866:D867)</f>
        <v>250</v>
      </c>
      <c r="E865" s="217">
        <f t="shared" si="112"/>
        <v>209</v>
      </c>
      <c r="F865" s="424">
        <f>IFERROR(E865/D865,0)*100</f>
        <v>83.6</v>
      </c>
      <c r="G865" s="424">
        <v>720.7</v>
      </c>
    </row>
    <row r="866" spans="1:7" ht="21" customHeight="1">
      <c r="A866" s="357">
        <v>2120303</v>
      </c>
      <c r="B866" s="347" t="s">
        <v>868</v>
      </c>
      <c r="C866" s="220">
        <v>50</v>
      </c>
      <c r="D866" s="390">
        <v>50</v>
      </c>
      <c r="E866" s="390">
        <v>50</v>
      </c>
      <c r="F866" s="425"/>
      <c r="G866" s="425"/>
    </row>
    <row r="867" spans="1:7" ht="21" customHeight="1">
      <c r="A867" s="357">
        <v>2120399</v>
      </c>
      <c r="B867" s="347" t="s">
        <v>869</v>
      </c>
      <c r="C867" s="220">
        <v>124</v>
      </c>
      <c r="D867" s="390">
        <v>200</v>
      </c>
      <c r="E867" s="390">
        <v>159</v>
      </c>
      <c r="F867" s="425"/>
      <c r="G867" s="425"/>
    </row>
    <row r="868" spans="1:7" ht="21" customHeight="1">
      <c r="A868" s="357">
        <v>21205</v>
      </c>
      <c r="B868" s="346" t="s">
        <v>870</v>
      </c>
      <c r="C868" s="217">
        <f>SUM(C869)</f>
        <v>1124</v>
      </c>
      <c r="D868" s="217">
        <f t="shared" ref="D868:E868" si="113">SUM(D869)</f>
        <v>1140</v>
      </c>
      <c r="E868" s="217">
        <f t="shared" si="113"/>
        <v>1014</v>
      </c>
      <c r="F868" s="424">
        <f>IFERROR(E868/D868,0)*100</f>
        <v>88.9</v>
      </c>
      <c r="G868" s="424">
        <v>177</v>
      </c>
    </row>
    <row r="869" spans="1:7" ht="21" customHeight="1">
      <c r="A869" s="357">
        <v>2120501</v>
      </c>
      <c r="B869" s="347" t="s">
        <v>871</v>
      </c>
      <c r="C869" s="220">
        <v>1124</v>
      </c>
      <c r="D869" s="390">
        <v>1140</v>
      </c>
      <c r="E869" s="390">
        <v>1014</v>
      </c>
      <c r="F869" s="425"/>
      <c r="G869" s="425"/>
    </row>
    <row r="870" spans="1:7" ht="21" customHeight="1">
      <c r="A870" s="357">
        <v>21206</v>
      </c>
      <c r="B870" s="346" t="s">
        <v>872</v>
      </c>
      <c r="C870" s="217">
        <f>SUM(C871)</f>
        <v>9</v>
      </c>
      <c r="D870" s="217">
        <f t="shared" ref="D870:E870" si="114">SUM(D871)</f>
        <v>19</v>
      </c>
      <c r="E870" s="217">
        <f t="shared" si="114"/>
        <v>19</v>
      </c>
      <c r="F870" s="424">
        <f>IFERROR(E870/D870,0)*100</f>
        <v>100</v>
      </c>
      <c r="G870" s="424">
        <v>100</v>
      </c>
    </row>
    <row r="871" spans="1:7" ht="21" customHeight="1">
      <c r="A871" s="357">
        <v>2120601</v>
      </c>
      <c r="B871" s="347" t="s">
        <v>873</v>
      </c>
      <c r="C871" s="220">
        <v>9</v>
      </c>
      <c r="D871" s="390">
        <v>19</v>
      </c>
      <c r="E871" s="390">
        <v>19</v>
      </c>
      <c r="F871" s="425"/>
      <c r="G871" s="425"/>
    </row>
    <row r="872" spans="1:7" ht="21" customHeight="1">
      <c r="A872" s="357">
        <v>21299</v>
      </c>
      <c r="B872" s="346" t="s">
        <v>874</v>
      </c>
      <c r="C872" s="217">
        <f>SUM(C873)</f>
        <v>417</v>
      </c>
      <c r="D872" s="217">
        <f t="shared" ref="D872:E872" si="115">SUM(D873)</f>
        <v>444</v>
      </c>
      <c r="E872" s="217">
        <f t="shared" si="115"/>
        <v>329</v>
      </c>
      <c r="F872" s="424">
        <f>IFERROR(E872/D872,0)*100</f>
        <v>74.099999999999994</v>
      </c>
      <c r="G872" s="424">
        <v>201.8</v>
      </c>
    </row>
    <row r="873" spans="1:7" ht="21" customHeight="1">
      <c r="A873" s="357">
        <v>2129999</v>
      </c>
      <c r="B873" s="347" t="s">
        <v>875</v>
      </c>
      <c r="C873" s="220">
        <v>417</v>
      </c>
      <c r="D873" s="390">
        <v>444</v>
      </c>
      <c r="E873" s="390">
        <v>329</v>
      </c>
      <c r="F873" s="425"/>
      <c r="G873" s="425"/>
    </row>
    <row r="874" spans="1:7" ht="21" customHeight="1">
      <c r="A874" s="357">
        <v>213</v>
      </c>
      <c r="B874" s="346" t="s">
        <v>164</v>
      </c>
      <c r="C874" s="395">
        <f>C875+C901+C924+C952+C963+C970+C976+C979</f>
        <v>81296</v>
      </c>
      <c r="D874" s="395">
        <f t="shared" ref="D874:E874" si="116">D875+D901+D924+D952+D963+D970+D976+D979</f>
        <v>130281</v>
      </c>
      <c r="E874" s="395">
        <f t="shared" si="116"/>
        <v>116176</v>
      </c>
      <c r="F874" s="424">
        <f t="shared" ref="F874:F875" si="117">IFERROR(E874/D874,0)*100</f>
        <v>89.2</v>
      </c>
      <c r="G874" s="424">
        <v>116.5</v>
      </c>
    </row>
    <row r="875" spans="1:7" ht="21" customHeight="1">
      <c r="A875" s="357">
        <v>21301</v>
      </c>
      <c r="B875" s="346" t="s">
        <v>876</v>
      </c>
      <c r="C875" s="217">
        <f>SUM(C876:C900)</f>
        <v>21902</v>
      </c>
      <c r="D875" s="217">
        <f t="shared" ref="D875:E875" si="118">SUM(D876:D900)</f>
        <v>42403</v>
      </c>
      <c r="E875" s="217">
        <f t="shared" si="118"/>
        <v>33849</v>
      </c>
      <c r="F875" s="424">
        <f t="shared" si="117"/>
        <v>79.8</v>
      </c>
      <c r="G875" s="424">
        <v>95.4</v>
      </c>
    </row>
    <row r="876" spans="1:7" ht="21" customHeight="1">
      <c r="A876" s="357">
        <v>2130101</v>
      </c>
      <c r="B876" s="347" t="s">
        <v>235</v>
      </c>
      <c r="C876" s="220">
        <v>3628</v>
      </c>
      <c r="D876" s="390">
        <v>3178</v>
      </c>
      <c r="E876" s="390">
        <v>3020</v>
      </c>
      <c r="F876" s="425"/>
      <c r="G876" s="425"/>
    </row>
    <row r="877" spans="1:7" ht="21" customHeight="1">
      <c r="A877" s="357">
        <v>2130102</v>
      </c>
      <c r="B877" s="347" t="s">
        <v>236</v>
      </c>
      <c r="C877" s="220"/>
      <c r="D877" s="390"/>
      <c r="E877" s="390"/>
      <c r="F877" s="425"/>
      <c r="G877" s="425"/>
    </row>
    <row r="878" spans="1:7" ht="21" customHeight="1">
      <c r="A878" s="357">
        <v>2130103</v>
      </c>
      <c r="B878" s="347" t="s">
        <v>237</v>
      </c>
      <c r="C878" s="220"/>
      <c r="D878" s="390"/>
      <c r="E878" s="390"/>
      <c r="F878" s="425"/>
      <c r="G878" s="425"/>
    </row>
    <row r="879" spans="1:7" ht="21" customHeight="1">
      <c r="A879" s="357">
        <v>2130104</v>
      </c>
      <c r="B879" s="347" t="s">
        <v>244</v>
      </c>
      <c r="C879" s="220">
        <v>2704</v>
      </c>
      <c r="D879" s="390">
        <v>2714</v>
      </c>
      <c r="E879" s="390">
        <v>2681</v>
      </c>
      <c r="F879" s="425"/>
      <c r="G879" s="425"/>
    </row>
    <row r="880" spans="1:7" ht="21" customHeight="1">
      <c r="A880" s="357">
        <v>2130105</v>
      </c>
      <c r="B880" s="347" t="s">
        <v>877</v>
      </c>
      <c r="C880" s="220"/>
      <c r="D880" s="390"/>
      <c r="E880" s="390"/>
      <c r="F880" s="425"/>
      <c r="G880" s="425"/>
    </row>
    <row r="881" spans="1:7" ht="21" customHeight="1">
      <c r="A881" s="357">
        <v>2130106</v>
      </c>
      <c r="B881" s="347" t="s">
        <v>878</v>
      </c>
      <c r="C881" s="220">
        <v>166</v>
      </c>
      <c r="D881" s="390">
        <v>109</v>
      </c>
      <c r="E881" s="390">
        <v>106</v>
      </c>
      <c r="F881" s="425"/>
      <c r="G881" s="425"/>
    </row>
    <row r="882" spans="1:7" ht="21" customHeight="1">
      <c r="A882" s="357">
        <v>2130108</v>
      </c>
      <c r="B882" s="347" t="s">
        <v>879</v>
      </c>
      <c r="C882" s="220">
        <v>360</v>
      </c>
      <c r="D882" s="390">
        <v>360</v>
      </c>
      <c r="E882" s="390">
        <v>360</v>
      </c>
      <c r="F882" s="425"/>
      <c r="G882" s="425"/>
    </row>
    <row r="883" spans="1:7" ht="21" customHeight="1">
      <c r="A883" s="357">
        <v>2130109</v>
      </c>
      <c r="B883" s="347" t="s">
        <v>880</v>
      </c>
      <c r="C883" s="220">
        <v>20</v>
      </c>
      <c r="D883" s="390">
        <v>20</v>
      </c>
      <c r="E883" s="390"/>
      <c r="F883" s="425"/>
      <c r="G883" s="425"/>
    </row>
    <row r="884" spans="1:7" ht="21" customHeight="1">
      <c r="A884" s="357">
        <v>2130110</v>
      </c>
      <c r="B884" s="347" t="s">
        <v>881</v>
      </c>
      <c r="C884" s="220">
        <v>6</v>
      </c>
      <c r="D884" s="390">
        <v>15</v>
      </c>
      <c r="E884" s="390">
        <v>15</v>
      </c>
      <c r="F884" s="429"/>
      <c r="G884" s="429"/>
    </row>
    <row r="885" spans="1:7" ht="21" customHeight="1">
      <c r="A885" s="357">
        <v>2130111</v>
      </c>
      <c r="B885" s="347" t="s">
        <v>882</v>
      </c>
      <c r="C885" s="220"/>
      <c r="D885" s="390"/>
      <c r="E885" s="390"/>
      <c r="F885" s="425"/>
      <c r="G885" s="425"/>
    </row>
    <row r="886" spans="1:7" ht="21" customHeight="1">
      <c r="A886" s="357">
        <v>2130112</v>
      </c>
      <c r="B886" s="347" t="s">
        <v>883</v>
      </c>
      <c r="C886" s="220"/>
      <c r="D886" s="390"/>
      <c r="E886" s="390"/>
      <c r="F886" s="425"/>
      <c r="G886" s="425"/>
    </row>
    <row r="887" spans="1:7" s="41" customFormat="1" ht="21" customHeight="1">
      <c r="A887" s="357">
        <v>2130114</v>
      </c>
      <c r="B887" s="347" t="s">
        <v>884</v>
      </c>
      <c r="C887" s="220"/>
      <c r="D887" s="390"/>
      <c r="E887" s="390"/>
      <c r="F887" s="425"/>
      <c r="G887" s="425"/>
    </row>
    <row r="888" spans="1:7" ht="21" customHeight="1">
      <c r="A888" s="357">
        <v>2130119</v>
      </c>
      <c r="B888" s="347" t="s">
        <v>885</v>
      </c>
      <c r="C888" s="220">
        <v>295</v>
      </c>
      <c r="D888" s="390">
        <v>373</v>
      </c>
      <c r="E888" s="390">
        <v>269</v>
      </c>
      <c r="F888" s="425"/>
      <c r="G888" s="425"/>
    </row>
    <row r="889" spans="1:7" ht="21" customHeight="1">
      <c r="A889" s="357">
        <v>2130120</v>
      </c>
      <c r="B889" s="347" t="s">
        <v>886</v>
      </c>
      <c r="C889" s="220"/>
      <c r="D889" s="390"/>
      <c r="E889" s="390"/>
      <c r="F889" s="425"/>
      <c r="G889" s="425"/>
    </row>
    <row r="890" spans="1:7" ht="21" customHeight="1">
      <c r="A890" s="357">
        <v>2130121</v>
      </c>
      <c r="B890" s="347" t="s">
        <v>887</v>
      </c>
      <c r="C890" s="220"/>
      <c r="D890" s="390"/>
      <c r="E890" s="390"/>
      <c r="F890" s="425"/>
      <c r="G890" s="425"/>
    </row>
    <row r="891" spans="1:7" ht="21" customHeight="1">
      <c r="A891" s="357">
        <v>2130122</v>
      </c>
      <c r="B891" s="347" t="s">
        <v>888</v>
      </c>
      <c r="C891" s="220">
        <v>9258</v>
      </c>
      <c r="D891" s="390">
        <v>9262</v>
      </c>
      <c r="E891" s="390">
        <v>9061</v>
      </c>
      <c r="F891" s="425"/>
      <c r="G891" s="425"/>
    </row>
    <row r="892" spans="1:7" ht="21" customHeight="1">
      <c r="A892" s="357">
        <v>2130124</v>
      </c>
      <c r="B892" s="347" t="s">
        <v>889</v>
      </c>
      <c r="C892" s="220"/>
      <c r="D892" s="390"/>
      <c r="E892" s="390"/>
      <c r="F892" s="425"/>
      <c r="G892" s="425"/>
    </row>
    <row r="893" spans="1:7" ht="21" customHeight="1">
      <c r="A893" s="357">
        <v>2130125</v>
      </c>
      <c r="B893" s="347" t="s">
        <v>890</v>
      </c>
      <c r="C893" s="220"/>
      <c r="D893" s="390"/>
      <c r="E893" s="390"/>
      <c r="F893" s="425"/>
      <c r="G893" s="425"/>
    </row>
    <row r="894" spans="1:7" ht="21" customHeight="1">
      <c r="A894" s="357">
        <v>2130126</v>
      </c>
      <c r="B894" s="347" t="s">
        <v>891</v>
      </c>
      <c r="C894" s="220">
        <v>348</v>
      </c>
      <c r="D894" s="390">
        <v>348</v>
      </c>
      <c r="E894" s="390">
        <v>348</v>
      </c>
      <c r="F894" s="425"/>
      <c r="G894" s="425"/>
    </row>
    <row r="895" spans="1:7" ht="21" customHeight="1">
      <c r="A895" s="357">
        <v>2130135</v>
      </c>
      <c r="B895" s="347" t="s">
        <v>892</v>
      </c>
      <c r="C895" s="220">
        <v>90</v>
      </c>
      <c r="D895" s="390">
        <v>90</v>
      </c>
      <c r="E895" s="390"/>
      <c r="F895" s="425"/>
      <c r="G895" s="425"/>
    </row>
    <row r="896" spans="1:7" ht="21" customHeight="1">
      <c r="A896" s="357">
        <v>2130142</v>
      </c>
      <c r="B896" s="347" t="s">
        <v>893</v>
      </c>
      <c r="C896" s="220"/>
      <c r="D896" s="390"/>
      <c r="E896" s="390"/>
      <c r="F896" s="425"/>
      <c r="G896" s="425"/>
    </row>
    <row r="897" spans="1:7" ht="21" customHeight="1">
      <c r="A897" s="357">
        <v>2130148</v>
      </c>
      <c r="B897" s="347" t="s">
        <v>894</v>
      </c>
      <c r="C897" s="220"/>
      <c r="D897" s="390"/>
      <c r="E897" s="390"/>
      <c r="F897" s="425"/>
      <c r="G897" s="425"/>
    </row>
    <row r="898" spans="1:7" s="41" customFormat="1" ht="21" customHeight="1">
      <c r="A898" s="357">
        <v>2130152</v>
      </c>
      <c r="B898" s="347" t="s">
        <v>895</v>
      </c>
      <c r="C898" s="220"/>
      <c r="D898" s="390"/>
      <c r="E898" s="390"/>
      <c r="F898" s="425"/>
      <c r="G898" s="425"/>
    </row>
    <row r="899" spans="1:7" ht="21" customHeight="1">
      <c r="A899" s="357">
        <v>2130153</v>
      </c>
      <c r="B899" s="347" t="s">
        <v>896</v>
      </c>
      <c r="C899" s="220">
        <v>1950</v>
      </c>
      <c r="D899" s="390">
        <v>6266</v>
      </c>
      <c r="E899" s="390">
        <v>6266</v>
      </c>
      <c r="F899" s="425"/>
      <c r="G899" s="425"/>
    </row>
    <row r="900" spans="1:7" ht="21" customHeight="1">
      <c r="A900" s="357">
        <v>2130199</v>
      </c>
      <c r="B900" s="347" t="s">
        <v>897</v>
      </c>
      <c r="C900" s="220">
        <v>3077</v>
      </c>
      <c r="D900" s="390">
        <v>19668</v>
      </c>
      <c r="E900" s="390">
        <v>11723</v>
      </c>
      <c r="F900" s="425"/>
      <c r="G900" s="425"/>
    </row>
    <row r="901" spans="1:7" ht="21" customHeight="1">
      <c r="A901" s="357">
        <v>21302</v>
      </c>
      <c r="B901" s="346" t="s">
        <v>898</v>
      </c>
      <c r="C901" s="217">
        <f>SUM(C902:C923)</f>
        <v>3879</v>
      </c>
      <c r="D901" s="217">
        <f t="shared" ref="D901:E901" si="119">SUM(D902:D923)</f>
        <v>8443</v>
      </c>
      <c r="E901" s="217">
        <f t="shared" si="119"/>
        <v>7933</v>
      </c>
      <c r="F901" s="424">
        <f>IFERROR(E901/D901,0)*100</f>
        <v>94</v>
      </c>
      <c r="G901" s="424">
        <v>97.8</v>
      </c>
    </row>
    <row r="902" spans="1:7" ht="21" customHeight="1">
      <c r="A902" s="357">
        <v>2130201</v>
      </c>
      <c r="B902" s="347" t="s">
        <v>235</v>
      </c>
      <c r="C902" s="220">
        <v>261</v>
      </c>
      <c r="D902" s="390">
        <v>313</v>
      </c>
      <c r="E902" s="390">
        <v>276</v>
      </c>
      <c r="F902" s="425"/>
      <c r="G902" s="425"/>
    </row>
    <row r="903" spans="1:7" ht="21" customHeight="1">
      <c r="A903" s="357">
        <v>2130202</v>
      </c>
      <c r="B903" s="347" t="s">
        <v>236</v>
      </c>
      <c r="C903" s="220"/>
      <c r="D903" s="390"/>
      <c r="E903" s="390"/>
      <c r="F903" s="425"/>
      <c r="G903" s="425"/>
    </row>
    <row r="904" spans="1:7" ht="21" customHeight="1">
      <c r="A904" s="357">
        <v>2130203</v>
      </c>
      <c r="B904" s="347" t="s">
        <v>237</v>
      </c>
      <c r="C904" s="220"/>
      <c r="D904" s="390"/>
      <c r="E904" s="390"/>
      <c r="F904" s="425"/>
      <c r="G904" s="425"/>
    </row>
    <row r="905" spans="1:7" s="41" customFormat="1" ht="21" customHeight="1">
      <c r="A905" s="357">
        <v>2130204</v>
      </c>
      <c r="B905" s="347" t="s">
        <v>899</v>
      </c>
      <c r="C905" s="220">
        <v>818</v>
      </c>
      <c r="D905" s="390">
        <v>822</v>
      </c>
      <c r="E905" s="390">
        <v>822</v>
      </c>
      <c r="F905" s="425"/>
      <c r="G905" s="425"/>
    </row>
    <row r="906" spans="1:7" ht="21" customHeight="1">
      <c r="A906" s="357">
        <v>2130205</v>
      </c>
      <c r="B906" s="347" t="s">
        <v>900</v>
      </c>
      <c r="C906" s="220">
        <v>2729</v>
      </c>
      <c r="D906" s="390">
        <v>3241</v>
      </c>
      <c r="E906" s="390">
        <v>3239</v>
      </c>
      <c r="F906" s="425"/>
      <c r="G906" s="425"/>
    </row>
    <row r="907" spans="1:7" ht="21" customHeight="1">
      <c r="A907" s="357">
        <v>2130206</v>
      </c>
      <c r="B907" s="347" t="s">
        <v>901</v>
      </c>
      <c r="C907" s="220"/>
      <c r="D907" s="390"/>
      <c r="E907" s="390"/>
      <c r="F907" s="425"/>
      <c r="G907" s="425"/>
    </row>
    <row r="908" spans="1:7" ht="21" customHeight="1">
      <c r="A908" s="357">
        <v>2130207</v>
      </c>
      <c r="B908" s="347" t="s">
        <v>902</v>
      </c>
      <c r="C908" s="220"/>
      <c r="D908" s="390">
        <v>695</v>
      </c>
      <c r="E908" s="390">
        <v>695</v>
      </c>
      <c r="F908" s="425"/>
      <c r="G908" s="425"/>
    </row>
    <row r="909" spans="1:7" ht="21" customHeight="1">
      <c r="A909" s="357">
        <v>2130209</v>
      </c>
      <c r="B909" s="347" t="s">
        <v>903</v>
      </c>
      <c r="C909" s="220"/>
      <c r="D909" s="390">
        <v>2186</v>
      </c>
      <c r="E909" s="390">
        <v>2155</v>
      </c>
      <c r="F909" s="425"/>
      <c r="G909" s="425"/>
    </row>
    <row r="910" spans="1:7" ht="21" customHeight="1">
      <c r="A910" s="357">
        <v>2130211</v>
      </c>
      <c r="B910" s="347" t="s">
        <v>904</v>
      </c>
      <c r="C910" s="220">
        <v>6</v>
      </c>
      <c r="D910" s="390">
        <v>6</v>
      </c>
      <c r="E910" s="390">
        <v>6</v>
      </c>
      <c r="F910" s="425"/>
      <c r="G910" s="425"/>
    </row>
    <row r="911" spans="1:7" ht="21" customHeight="1">
      <c r="A911" s="357">
        <v>2130212</v>
      </c>
      <c r="B911" s="347" t="s">
        <v>905</v>
      </c>
      <c r="C911" s="220"/>
      <c r="D911" s="390"/>
      <c r="E911" s="390"/>
      <c r="F911" s="425"/>
      <c r="G911" s="425"/>
    </row>
    <row r="912" spans="1:7" s="41" customFormat="1" ht="21" customHeight="1">
      <c r="A912" s="357">
        <v>2130213</v>
      </c>
      <c r="B912" s="347" t="s">
        <v>906</v>
      </c>
      <c r="C912" s="220"/>
      <c r="D912" s="390"/>
      <c r="E912" s="390"/>
      <c r="F912" s="429"/>
      <c r="G912" s="429"/>
    </row>
    <row r="913" spans="1:7" ht="21" customHeight="1">
      <c r="A913" s="357">
        <v>2130217</v>
      </c>
      <c r="B913" s="347" t="s">
        <v>907</v>
      </c>
      <c r="C913" s="220"/>
      <c r="D913" s="390"/>
      <c r="E913" s="390"/>
      <c r="F913" s="425"/>
      <c r="G913" s="425"/>
    </row>
    <row r="914" spans="1:7" ht="21" customHeight="1">
      <c r="A914" s="357">
        <v>2130220</v>
      </c>
      <c r="B914" s="347" t="s">
        <v>908</v>
      </c>
      <c r="C914" s="220"/>
      <c r="D914" s="390"/>
      <c r="E914" s="390"/>
      <c r="F914" s="425"/>
      <c r="G914" s="425"/>
    </row>
    <row r="915" spans="1:7" s="41" customFormat="1" ht="21" customHeight="1">
      <c r="A915" s="357">
        <v>2130221</v>
      </c>
      <c r="B915" s="347" t="s">
        <v>909</v>
      </c>
      <c r="C915" s="220"/>
      <c r="D915" s="390">
        <v>400</v>
      </c>
      <c r="E915" s="390"/>
      <c r="F915" s="425"/>
      <c r="G915" s="425"/>
    </row>
    <row r="916" spans="1:7" ht="21" customHeight="1">
      <c r="A916" s="357">
        <v>2130223</v>
      </c>
      <c r="B916" s="347" t="s">
        <v>910</v>
      </c>
      <c r="C916" s="220"/>
      <c r="D916" s="390"/>
      <c r="E916" s="390"/>
      <c r="F916" s="425"/>
      <c r="G916" s="425"/>
    </row>
    <row r="917" spans="1:7" ht="21" customHeight="1">
      <c r="A917" s="357">
        <v>2130226</v>
      </c>
      <c r="B917" s="347" t="s">
        <v>911</v>
      </c>
      <c r="C917" s="220"/>
      <c r="D917" s="390"/>
      <c r="E917" s="390"/>
      <c r="F917" s="425"/>
      <c r="G917" s="425"/>
    </row>
    <row r="918" spans="1:7" s="41" customFormat="1" ht="21" customHeight="1">
      <c r="A918" s="357">
        <v>2130227</v>
      </c>
      <c r="B918" s="347" t="s">
        <v>912</v>
      </c>
      <c r="C918" s="220">
        <v>38</v>
      </c>
      <c r="D918" s="390">
        <v>109</v>
      </c>
      <c r="E918" s="390">
        <v>109</v>
      </c>
      <c r="F918" s="425"/>
      <c r="G918" s="425"/>
    </row>
    <row r="919" spans="1:7" s="41" customFormat="1" ht="21" customHeight="1">
      <c r="A919" s="357">
        <v>2130234</v>
      </c>
      <c r="B919" s="347" t="s">
        <v>913</v>
      </c>
      <c r="C919" s="220">
        <v>27</v>
      </c>
      <c r="D919" s="390">
        <v>671</v>
      </c>
      <c r="E919" s="390">
        <v>631</v>
      </c>
      <c r="F919" s="425"/>
      <c r="G919" s="425"/>
    </row>
    <row r="920" spans="1:7" ht="21" customHeight="1">
      <c r="A920" s="357">
        <v>2130236</v>
      </c>
      <c r="B920" s="347" t="s">
        <v>914</v>
      </c>
      <c r="C920" s="220"/>
      <c r="D920" s="390"/>
      <c r="E920" s="390"/>
      <c r="F920" s="425"/>
      <c r="G920" s="425"/>
    </row>
    <row r="921" spans="1:7" ht="21" customHeight="1">
      <c r="A921" s="357">
        <v>2130237</v>
      </c>
      <c r="B921" s="347" t="s">
        <v>883</v>
      </c>
      <c r="C921" s="220"/>
      <c r="D921" s="390"/>
      <c r="E921" s="390"/>
      <c r="F921" s="425"/>
      <c r="G921" s="425"/>
    </row>
    <row r="922" spans="1:7" ht="21" customHeight="1">
      <c r="A922" s="357">
        <v>2130238</v>
      </c>
      <c r="B922" s="347" t="s">
        <v>915</v>
      </c>
      <c r="C922" s="220"/>
      <c r="D922" s="390"/>
      <c r="E922" s="390"/>
      <c r="F922" s="425"/>
      <c r="G922" s="425"/>
    </row>
    <row r="923" spans="1:7" ht="21" customHeight="1">
      <c r="A923" s="357">
        <v>2130299</v>
      </c>
      <c r="B923" s="347" t="s">
        <v>916</v>
      </c>
      <c r="C923" s="220"/>
      <c r="D923" s="390"/>
      <c r="E923" s="390"/>
      <c r="F923" s="425"/>
      <c r="G923" s="425"/>
    </row>
    <row r="924" spans="1:7" ht="21" customHeight="1">
      <c r="A924" s="357">
        <v>21303</v>
      </c>
      <c r="B924" s="346" t="s">
        <v>917</v>
      </c>
      <c r="C924" s="217">
        <f>SUM(C925:C951)</f>
        <v>14708</v>
      </c>
      <c r="D924" s="217">
        <f t="shared" ref="D924:E924" si="120">SUM(D925:D951)</f>
        <v>21251</v>
      </c>
      <c r="E924" s="217">
        <f t="shared" si="120"/>
        <v>19002</v>
      </c>
      <c r="F924" s="424">
        <f>IFERROR(E924/D924,0)*100</f>
        <v>89.4</v>
      </c>
      <c r="G924" s="424">
        <v>212.6</v>
      </c>
    </row>
    <row r="925" spans="1:7" ht="21" customHeight="1">
      <c r="A925" s="357">
        <v>2130301</v>
      </c>
      <c r="B925" s="347" t="s">
        <v>235</v>
      </c>
      <c r="C925" s="220">
        <v>616</v>
      </c>
      <c r="D925" s="390">
        <v>530</v>
      </c>
      <c r="E925" s="390">
        <v>493</v>
      </c>
      <c r="F925" s="425"/>
      <c r="G925" s="425"/>
    </row>
    <row r="926" spans="1:7" ht="21" customHeight="1">
      <c r="A926" s="357">
        <v>2130302</v>
      </c>
      <c r="B926" s="347" t="s">
        <v>236</v>
      </c>
      <c r="C926" s="220">
        <v>80</v>
      </c>
      <c r="D926" s="390">
        <v>80</v>
      </c>
      <c r="E926" s="390">
        <v>68</v>
      </c>
      <c r="F926" s="425"/>
      <c r="G926" s="425"/>
    </row>
    <row r="927" spans="1:7" ht="21" customHeight="1">
      <c r="A927" s="357">
        <v>2130303</v>
      </c>
      <c r="B927" s="347" t="s">
        <v>350</v>
      </c>
      <c r="C927" s="220"/>
      <c r="D927" s="390"/>
      <c r="E927" s="390"/>
      <c r="F927" s="425"/>
      <c r="G927" s="425"/>
    </row>
    <row r="928" spans="1:7" ht="21" customHeight="1">
      <c r="A928" s="357">
        <v>2130304</v>
      </c>
      <c r="B928" s="347" t="s">
        <v>918</v>
      </c>
      <c r="C928" s="220">
        <v>1439</v>
      </c>
      <c r="D928" s="390">
        <v>1683</v>
      </c>
      <c r="E928" s="390">
        <v>1551</v>
      </c>
      <c r="F928" s="425"/>
      <c r="G928" s="425"/>
    </row>
    <row r="929" spans="1:7" ht="21" customHeight="1">
      <c r="A929" s="357">
        <v>2130305</v>
      </c>
      <c r="B929" s="347" t="s">
        <v>919</v>
      </c>
      <c r="C929" s="220">
        <v>7375</v>
      </c>
      <c r="D929" s="390">
        <v>11159</v>
      </c>
      <c r="E929" s="390">
        <v>10443</v>
      </c>
      <c r="F929" s="425"/>
      <c r="G929" s="425"/>
    </row>
    <row r="930" spans="1:7" ht="21" customHeight="1">
      <c r="A930" s="357">
        <v>2130306</v>
      </c>
      <c r="B930" s="347" t="s">
        <v>920</v>
      </c>
      <c r="C930" s="220">
        <v>3833</v>
      </c>
      <c r="D930" s="390">
        <v>4714</v>
      </c>
      <c r="E930" s="390">
        <v>4231</v>
      </c>
      <c r="F930" s="425"/>
      <c r="G930" s="425"/>
    </row>
    <row r="931" spans="1:7" ht="21" customHeight="1">
      <c r="A931" s="357">
        <v>2130307</v>
      </c>
      <c r="B931" s="347" t="s">
        <v>921</v>
      </c>
      <c r="C931" s="220"/>
      <c r="D931" s="390"/>
      <c r="E931" s="390"/>
      <c r="F931" s="429"/>
      <c r="G931" s="429"/>
    </row>
    <row r="932" spans="1:7" ht="21" customHeight="1">
      <c r="A932" s="357">
        <v>2130308</v>
      </c>
      <c r="B932" s="347" t="s">
        <v>922</v>
      </c>
      <c r="C932" s="220">
        <v>110</v>
      </c>
      <c r="D932" s="390">
        <v>160</v>
      </c>
      <c r="E932" s="390">
        <v>110</v>
      </c>
      <c r="F932" s="425"/>
      <c r="G932" s="425"/>
    </row>
    <row r="933" spans="1:7" ht="21" customHeight="1">
      <c r="A933" s="357">
        <v>2130309</v>
      </c>
      <c r="B933" s="347" t="s">
        <v>923</v>
      </c>
      <c r="C933" s="220"/>
      <c r="D933" s="390"/>
      <c r="E933" s="390"/>
      <c r="F933" s="425"/>
      <c r="G933" s="425"/>
    </row>
    <row r="934" spans="1:7" ht="21" customHeight="1">
      <c r="A934" s="357">
        <v>2130310</v>
      </c>
      <c r="B934" s="347" t="s">
        <v>924</v>
      </c>
      <c r="C934" s="220">
        <v>6</v>
      </c>
      <c r="D934" s="390">
        <v>6</v>
      </c>
      <c r="E934" s="390">
        <v>6</v>
      </c>
      <c r="F934" s="425"/>
      <c r="G934" s="425"/>
    </row>
    <row r="935" spans="1:7" ht="21" customHeight="1">
      <c r="A935" s="357">
        <v>2130311</v>
      </c>
      <c r="B935" s="347" t="s">
        <v>925</v>
      </c>
      <c r="C935" s="220"/>
      <c r="D935" s="390"/>
      <c r="E935" s="390"/>
      <c r="F935" s="425"/>
      <c r="G935" s="425"/>
    </row>
    <row r="936" spans="1:7" ht="21" customHeight="1">
      <c r="A936" s="357">
        <v>2130312</v>
      </c>
      <c r="B936" s="347" t="s">
        <v>926</v>
      </c>
      <c r="C936" s="220">
        <v>5</v>
      </c>
      <c r="D936" s="390">
        <v>5</v>
      </c>
      <c r="E936" s="390">
        <v>5</v>
      </c>
      <c r="F936" s="425"/>
      <c r="G936" s="425"/>
    </row>
    <row r="937" spans="1:7" ht="21" customHeight="1">
      <c r="A937" s="357">
        <v>2130313</v>
      </c>
      <c r="B937" s="347" t="s">
        <v>927</v>
      </c>
      <c r="C937" s="220"/>
      <c r="D937" s="390"/>
      <c r="E937" s="390"/>
      <c r="F937" s="425"/>
      <c r="G937" s="425"/>
    </row>
    <row r="938" spans="1:7" ht="21" customHeight="1">
      <c r="A938" s="357">
        <v>2130314</v>
      </c>
      <c r="B938" s="347" t="s">
        <v>928</v>
      </c>
      <c r="C938" s="220">
        <v>30</v>
      </c>
      <c r="D938" s="390">
        <v>1155</v>
      </c>
      <c r="E938" s="390">
        <v>1097</v>
      </c>
      <c r="F938" s="429"/>
      <c r="G938" s="429"/>
    </row>
    <row r="939" spans="1:7" ht="21" customHeight="1">
      <c r="A939" s="357">
        <v>2130315</v>
      </c>
      <c r="B939" s="347" t="s">
        <v>929</v>
      </c>
      <c r="C939" s="220">
        <v>826</v>
      </c>
      <c r="D939" s="390">
        <v>826</v>
      </c>
      <c r="E939" s="390">
        <v>526</v>
      </c>
      <c r="F939" s="425"/>
      <c r="G939" s="425"/>
    </row>
    <row r="940" spans="1:7" ht="21" customHeight="1">
      <c r="A940" s="357">
        <v>2130316</v>
      </c>
      <c r="B940" s="347" t="s">
        <v>930</v>
      </c>
      <c r="C940" s="220">
        <v>55</v>
      </c>
      <c r="D940" s="390">
        <v>55</v>
      </c>
      <c r="E940" s="390">
        <v>37</v>
      </c>
      <c r="F940" s="425"/>
      <c r="G940" s="425"/>
    </row>
    <row r="941" spans="1:7" ht="21" customHeight="1">
      <c r="A941" s="357">
        <v>2130317</v>
      </c>
      <c r="B941" s="347" t="s">
        <v>931</v>
      </c>
      <c r="C941" s="220"/>
      <c r="D941" s="390"/>
      <c r="E941" s="390"/>
      <c r="F941" s="429"/>
      <c r="G941" s="429"/>
    </row>
    <row r="942" spans="1:7" s="41" customFormat="1" ht="21" customHeight="1">
      <c r="A942" s="357">
        <v>2130318</v>
      </c>
      <c r="B942" s="347" t="s">
        <v>932</v>
      </c>
      <c r="C942" s="220"/>
      <c r="D942" s="390"/>
      <c r="E942" s="390"/>
      <c r="F942" s="425"/>
      <c r="G942" s="425"/>
    </row>
    <row r="943" spans="1:7" ht="21" customHeight="1">
      <c r="A943" s="357">
        <v>2130319</v>
      </c>
      <c r="B943" s="347" t="s">
        <v>933</v>
      </c>
      <c r="C943" s="220"/>
      <c r="D943" s="390">
        <v>28</v>
      </c>
      <c r="E943" s="390">
        <v>14</v>
      </c>
      <c r="F943" s="425"/>
      <c r="G943" s="425"/>
    </row>
    <row r="944" spans="1:7" ht="21" customHeight="1">
      <c r="A944" s="357">
        <v>2130321</v>
      </c>
      <c r="B944" s="347" t="s">
        <v>934</v>
      </c>
      <c r="C944" s="220"/>
      <c r="D944" s="390">
        <v>330</v>
      </c>
      <c r="E944" s="390">
        <v>330</v>
      </c>
      <c r="F944" s="429"/>
      <c r="G944" s="429"/>
    </row>
    <row r="945" spans="1:7" ht="21" customHeight="1">
      <c r="A945" s="357">
        <v>2130322</v>
      </c>
      <c r="B945" s="347" t="s">
        <v>935</v>
      </c>
      <c r="C945" s="220"/>
      <c r="D945" s="390"/>
      <c r="E945" s="390"/>
      <c r="F945" s="429"/>
      <c r="G945" s="429"/>
    </row>
    <row r="946" spans="1:7" ht="21" customHeight="1">
      <c r="A946" s="357">
        <v>2130333</v>
      </c>
      <c r="B946" s="347" t="s">
        <v>910</v>
      </c>
      <c r="C946" s="220"/>
      <c r="D946" s="390"/>
      <c r="E946" s="390"/>
      <c r="F946" s="425"/>
      <c r="G946" s="425"/>
    </row>
    <row r="947" spans="1:7" ht="21" customHeight="1">
      <c r="A947" s="357">
        <v>2130334</v>
      </c>
      <c r="B947" s="347" t="s">
        <v>936</v>
      </c>
      <c r="C947" s="220"/>
      <c r="D947" s="390"/>
      <c r="E947" s="390"/>
      <c r="F947" s="425"/>
      <c r="G947" s="425"/>
    </row>
    <row r="948" spans="1:7" ht="21" customHeight="1">
      <c r="A948" s="357">
        <v>2130335</v>
      </c>
      <c r="B948" s="347" t="s">
        <v>937</v>
      </c>
      <c r="C948" s="220"/>
      <c r="D948" s="390"/>
      <c r="E948" s="390"/>
      <c r="F948" s="425"/>
      <c r="G948" s="425"/>
    </row>
    <row r="949" spans="1:7" ht="21" customHeight="1">
      <c r="A949" s="357">
        <v>2130336</v>
      </c>
      <c r="B949" s="347" t="s">
        <v>938</v>
      </c>
      <c r="C949" s="220"/>
      <c r="D949" s="390"/>
      <c r="E949" s="390"/>
      <c r="F949" s="425"/>
      <c r="G949" s="425"/>
    </row>
    <row r="950" spans="1:7" ht="21" customHeight="1">
      <c r="A950" s="357">
        <v>2130337</v>
      </c>
      <c r="B950" s="347" t="s">
        <v>939</v>
      </c>
      <c r="C950" s="220"/>
      <c r="D950" s="390"/>
      <c r="E950" s="390"/>
      <c r="F950" s="425"/>
      <c r="G950" s="425"/>
    </row>
    <row r="951" spans="1:7" ht="21" customHeight="1">
      <c r="A951" s="357">
        <v>2130399</v>
      </c>
      <c r="B951" s="347" t="s">
        <v>940</v>
      </c>
      <c r="C951" s="220">
        <v>333</v>
      </c>
      <c r="D951" s="390">
        <v>520</v>
      </c>
      <c r="E951" s="390">
        <v>91</v>
      </c>
      <c r="F951" s="425"/>
      <c r="G951" s="425"/>
    </row>
    <row r="952" spans="1:7" s="41" customFormat="1" ht="21" customHeight="1">
      <c r="A952" s="357">
        <v>21305</v>
      </c>
      <c r="B952" s="346" t="s">
        <v>941</v>
      </c>
      <c r="C952" s="217">
        <f>SUM(C953:C962)</f>
        <v>29162</v>
      </c>
      <c r="D952" s="217">
        <f t="shared" ref="D952:E952" si="121">SUM(D953:D962)</f>
        <v>35327</v>
      </c>
      <c r="E952" s="217">
        <f t="shared" si="121"/>
        <v>33595</v>
      </c>
      <c r="F952" s="424">
        <f>IFERROR(E952/D952,0)*100</f>
        <v>95.1</v>
      </c>
      <c r="G952" s="424">
        <v>94.5</v>
      </c>
    </row>
    <row r="953" spans="1:7" ht="21" customHeight="1">
      <c r="A953" s="357">
        <v>2130501</v>
      </c>
      <c r="B953" s="347" t="s">
        <v>235</v>
      </c>
      <c r="C953" s="220">
        <v>232</v>
      </c>
      <c r="D953" s="390">
        <v>245</v>
      </c>
      <c r="E953" s="390">
        <v>245</v>
      </c>
      <c r="F953" s="425"/>
      <c r="G953" s="425"/>
    </row>
    <row r="954" spans="1:7" ht="21" customHeight="1">
      <c r="A954" s="357">
        <v>2130502</v>
      </c>
      <c r="B954" s="347" t="s">
        <v>236</v>
      </c>
      <c r="C954" s="220"/>
      <c r="D954" s="390"/>
      <c r="E954" s="390"/>
      <c r="F954" s="425"/>
      <c r="G954" s="425"/>
    </row>
    <row r="955" spans="1:7" ht="21" customHeight="1">
      <c r="A955" s="357">
        <v>2130503</v>
      </c>
      <c r="B955" s="347" t="s">
        <v>237</v>
      </c>
      <c r="C955" s="220"/>
      <c r="D955" s="390"/>
      <c r="E955" s="390"/>
      <c r="F955" s="425"/>
      <c r="G955" s="425"/>
    </row>
    <row r="956" spans="1:7" ht="21" customHeight="1">
      <c r="A956" s="357">
        <v>2130504</v>
      </c>
      <c r="B956" s="347" t="s">
        <v>942</v>
      </c>
      <c r="C956" s="220">
        <v>16626</v>
      </c>
      <c r="D956" s="390">
        <v>7757</v>
      </c>
      <c r="E956" s="390">
        <v>7297</v>
      </c>
      <c r="F956" s="425"/>
      <c r="G956" s="425"/>
    </row>
    <row r="957" spans="1:7" ht="21" customHeight="1">
      <c r="A957" s="357">
        <v>2130505</v>
      </c>
      <c r="B957" s="347" t="s">
        <v>943</v>
      </c>
      <c r="C957" s="220">
        <v>473</v>
      </c>
      <c r="D957" s="390">
        <v>14123</v>
      </c>
      <c r="E957" s="390">
        <v>13628</v>
      </c>
      <c r="F957" s="425"/>
      <c r="G957" s="425"/>
    </row>
    <row r="958" spans="1:7" ht="21" customHeight="1">
      <c r="A958" s="357">
        <v>2130506</v>
      </c>
      <c r="B958" s="347" t="s">
        <v>944</v>
      </c>
      <c r="C958" s="220">
        <v>3106</v>
      </c>
      <c r="D958" s="390">
        <v>402</v>
      </c>
      <c r="E958" s="390">
        <v>335</v>
      </c>
      <c r="F958" s="425"/>
      <c r="G958" s="425"/>
    </row>
    <row r="959" spans="1:7" ht="21" customHeight="1">
      <c r="A959" s="357">
        <v>2130507</v>
      </c>
      <c r="B959" s="347" t="s">
        <v>945</v>
      </c>
      <c r="C959" s="220">
        <v>900</v>
      </c>
      <c r="D959" s="390">
        <v>1290</v>
      </c>
      <c r="E959" s="390">
        <v>1290</v>
      </c>
      <c r="F959" s="425"/>
      <c r="G959" s="425"/>
    </row>
    <row r="960" spans="1:7" ht="21" customHeight="1">
      <c r="A960" s="357">
        <v>2130508</v>
      </c>
      <c r="B960" s="347" t="s">
        <v>946</v>
      </c>
      <c r="C960" s="220"/>
      <c r="D960" s="390"/>
      <c r="E960" s="390"/>
      <c r="F960" s="425"/>
      <c r="G960" s="425"/>
    </row>
    <row r="961" spans="1:7" ht="21" customHeight="1">
      <c r="A961" s="357">
        <v>2130550</v>
      </c>
      <c r="B961" s="347" t="s">
        <v>244</v>
      </c>
      <c r="C961" s="220">
        <v>61</v>
      </c>
      <c r="D961" s="390">
        <v>62</v>
      </c>
      <c r="E961" s="390">
        <v>62</v>
      </c>
      <c r="F961" s="425"/>
      <c r="G961" s="425"/>
    </row>
    <row r="962" spans="1:7" s="41" customFormat="1" ht="21" customHeight="1">
      <c r="A962" s="357">
        <v>2130599</v>
      </c>
      <c r="B962" s="347" t="s">
        <v>947</v>
      </c>
      <c r="C962" s="220">
        <v>7764</v>
      </c>
      <c r="D962" s="390">
        <v>11448</v>
      </c>
      <c r="E962" s="390">
        <v>10738</v>
      </c>
      <c r="F962" s="425"/>
      <c r="G962" s="425"/>
    </row>
    <row r="963" spans="1:7" ht="21" customHeight="1">
      <c r="A963" s="357">
        <v>21307</v>
      </c>
      <c r="B963" s="346" t="s">
        <v>948</v>
      </c>
      <c r="C963" s="217">
        <f>SUM(C964:C969)</f>
        <v>9288</v>
      </c>
      <c r="D963" s="217">
        <f t="shared" ref="D963:E963" si="122">SUM(D964:D969)</f>
        <v>9277</v>
      </c>
      <c r="E963" s="217">
        <f t="shared" si="122"/>
        <v>8610</v>
      </c>
      <c r="F963" s="424">
        <f>IFERROR(E963/D963,0)*100</f>
        <v>92.8</v>
      </c>
      <c r="G963" s="424">
        <v>102.7</v>
      </c>
    </row>
    <row r="964" spans="1:7" ht="21" customHeight="1">
      <c r="A964" s="357">
        <v>2130701</v>
      </c>
      <c r="B964" s="347" t="s">
        <v>949</v>
      </c>
      <c r="C964" s="220"/>
      <c r="D964" s="390"/>
      <c r="E964" s="390"/>
      <c r="F964" s="425"/>
      <c r="G964" s="425"/>
    </row>
    <row r="965" spans="1:7" ht="21" customHeight="1">
      <c r="A965" s="357">
        <v>2130704</v>
      </c>
      <c r="B965" s="347" t="s">
        <v>950</v>
      </c>
      <c r="C965" s="220"/>
      <c r="D965" s="390"/>
      <c r="E965" s="390"/>
      <c r="F965" s="425"/>
      <c r="G965" s="425"/>
    </row>
    <row r="966" spans="1:7" ht="21" customHeight="1">
      <c r="A966" s="357">
        <v>2130705</v>
      </c>
      <c r="B966" s="347" t="s">
        <v>951</v>
      </c>
      <c r="C966" s="220">
        <v>5058</v>
      </c>
      <c r="D966" s="390">
        <v>5049</v>
      </c>
      <c r="E966" s="390">
        <v>4652</v>
      </c>
      <c r="F966" s="425"/>
      <c r="G966" s="425"/>
    </row>
    <row r="967" spans="1:7" s="41" customFormat="1" ht="21" customHeight="1">
      <c r="A967" s="357">
        <v>2130706</v>
      </c>
      <c r="B967" s="347" t="s">
        <v>952</v>
      </c>
      <c r="C967" s="220">
        <v>132</v>
      </c>
      <c r="D967" s="390">
        <v>132</v>
      </c>
      <c r="E967" s="390">
        <v>85</v>
      </c>
      <c r="F967" s="425"/>
      <c r="G967" s="425"/>
    </row>
    <row r="968" spans="1:7" ht="21" customHeight="1">
      <c r="A968" s="357">
        <v>2130707</v>
      </c>
      <c r="B968" s="347" t="s">
        <v>953</v>
      </c>
      <c r="C968" s="220">
        <v>4098</v>
      </c>
      <c r="D968" s="390">
        <v>4096</v>
      </c>
      <c r="E968" s="390">
        <v>3873</v>
      </c>
      <c r="F968" s="429"/>
      <c r="G968" s="429"/>
    </row>
    <row r="969" spans="1:7" ht="21" customHeight="1">
      <c r="A969" s="357">
        <v>2130799</v>
      </c>
      <c r="B969" s="347" t="s">
        <v>954</v>
      </c>
      <c r="C969" s="220"/>
      <c r="D969" s="390"/>
      <c r="E969" s="390"/>
      <c r="F969" s="425"/>
      <c r="G969" s="425"/>
    </row>
    <row r="970" spans="1:7" ht="21" customHeight="1">
      <c r="A970" s="357">
        <v>21308</v>
      </c>
      <c r="B970" s="346" t="s">
        <v>955</v>
      </c>
      <c r="C970" s="217">
        <f>SUM(C971:C975)</f>
        <v>2357</v>
      </c>
      <c r="D970" s="217">
        <f t="shared" ref="D970:E970" si="123">SUM(D971:D975)</f>
        <v>8480</v>
      </c>
      <c r="E970" s="217">
        <f t="shared" si="123"/>
        <v>8179</v>
      </c>
      <c r="F970" s="424">
        <f>IFERROR(E970/D970,0)*100</f>
        <v>96.5</v>
      </c>
      <c r="G970" s="424">
        <v>560.20000000000005</v>
      </c>
    </row>
    <row r="971" spans="1:7" ht="21" customHeight="1">
      <c r="A971" s="357">
        <v>2130801</v>
      </c>
      <c r="B971" s="347" t="s">
        <v>956</v>
      </c>
      <c r="C971" s="220"/>
      <c r="D971" s="390"/>
      <c r="E971" s="390"/>
      <c r="F971" s="425"/>
      <c r="G971" s="425"/>
    </row>
    <row r="972" spans="1:7" ht="21" customHeight="1">
      <c r="A972" s="357">
        <v>2130803</v>
      </c>
      <c r="B972" s="347" t="s">
        <v>957</v>
      </c>
      <c r="C972" s="220">
        <v>2338</v>
      </c>
      <c r="D972" s="390">
        <v>8367</v>
      </c>
      <c r="E972" s="390">
        <v>8066</v>
      </c>
      <c r="F972" s="425"/>
      <c r="G972" s="425"/>
    </row>
    <row r="973" spans="1:7" ht="21" customHeight="1">
      <c r="A973" s="357">
        <v>2130804</v>
      </c>
      <c r="B973" s="347" t="s">
        <v>958</v>
      </c>
      <c r="C973" s="220">
        <v>19</v>
      </c>
      <c r="D973" s="390">
        <v>113</v>
      </c>
      <c r="E973" s="390">
        <v>113</v>
      </c>
      <c r="F973" s="425"/>
      <c r="G973" s="425"/>
    </row>
    <row r="974" spans="1:7" s="41" customFormat="1" ht="21" customHeight="1">
      <c r="A974" s="357">
        <v>2130805</v>
      </c>
      <c r="B974" s="347" t="s">
        <v>959</v>
      </c>
      <c r="C974" s="220"/>
      <c r="D974" s="390"/>
      <c r="E974" s="390"/>
      <c r="F974" s="425"/>
      <c r="G974" s="425"/>
    </row>
    <row r="975" spans="1:7" ht="21" customHeight="1">
      <c r="A975" s="357">
        <v>2130899</v>
      </c>
      <c r="B975" s="347" t="s">
        <v>960</v>
      </c>
      <c r="C975" s="220"/>
      <c r="D975" s="390"/>
      <c r="E975" s="390"/>
      <c r="F975" s="425"/>
      <c r="G975" s="425"/>
    </row>
    <row r="976" spans="1:7" ht="21" customHeight="1">
      <c r="A976" s="357">
        <v>21309</v>
      </c>
      <c r="B976" s="346" t="s">
        <v>961</v>
      </c>
      <c r="C976" s="217"/>
      <c r="D976" s="217">
        <f t="shared" ref="D976:E976" si="124">SUM(D977:D978)</f>
        <v>933</v>
      </c>
      <c r="E976" s="217">
        <f t="shared" si="124"/>
        <v>933</v>
      </c>
      <c r="F976" s="424">
        <f>IFERROR(E976/D976,0)*100</f>
        <v>100</v>
      </c>
      <c r="G976" s="424">
        <v>85.8</v>
      </c>
    </row>
    <row r="977" spans="1:7" ht="21" customHeight="1">
      <c r="A977" s="357">
        <v>2130901</v>
      </c>
      <c r="B977" s="347" t="s">
        <v>962</v>
      </c>
      <c r="C977" s="220"/>
      <c r="D977" s="390"/>
      <c r="E977" s="390"/>
      <c r="F977" s="425"/>
      <c r="G977" s="425"/>
    </row>
    <row r="978" spans="1:7" ht="21" customHeight="1">
      <c r="A978" s="357">
        <v>2130999</v>
      </c>
      <c r="B978" s="347" t="s">
        <v>963</v>
      </c>
      <c r="C978" s="220"/>
      <c r="D978" s="390">
        <v>933</v>
      </c>
      <c r="E978" s="390">
        <v>933</v>
      </c>
      <c r="F978" s="429"/>
      <c r="G978" s="429"/>
    </row>
    <row r="979" spans="1:7" s="41" customFormat="1" ht="21" customHeight="1">
      <c r="A979" s="357">
        <v>21399</v>
      </c>
      <c r="B979" s="346" t="s">
        <v>964</v>
      </c>
      <c r="C979" s="217"/>
      <c r="D979" s="217">
        <f t="shared" ref="D979:E979" si="125">SUM(D980:D981)</f>
        <v>4167</v>
      </c>
      <c r="E979" s="217">
        <f t="shared" si="125"/>
        <v>4075</v>
      </c>
      <c r="F979" s="424">
        <f>IFERROR(E979/D979,0)*100</f>
        <v>97.8</v>
      </c>
      <c r="G979" s="424">
        <v>562.1</v>
      </c>
    </row>
    <row r="980" spans="1:7" ht="21" customHeight="1">
      <c r="A980" s="357">
        <v>2139901</v>
      </c>
      <c r="B980" s="347" t="s">
        <v>965</v>
      </c>
      <c r="C980" s="220"/>
      <c r="D980" s="390"/>
      <c r="E980" s="390"/>
      <c r="F980" s="425"/>
      <c r="G980" s="425"/>
    </row>
    <row r="981" spans="1:7" ht="21" customHeight="1">
      <c r="A981" s="357">
        <v>2139999</v>
      </c>
      <c r="B981" s="347" t="s">
        <v>966</v>
      </c>
      <c r="C981" s="220"/>
      <c r="D981" s="390">
        <v>4167</v>
      </c>
      <c r="E981" s="390">
        <v>4075</v>
      </c>
      <c r="F981" s="425"/>
      <c r="G981" s="425"/>
    </row>
    <row r="982" spans="1:7" s="41" customFormat="1" ht="21" customHeight="1">
      <c r="A982" s="357">
        <v>214</v>
      </c>
      <c r="B982" s="346" t="s">
        <v>165</v>
      </c>
      <c r="C982" s="395">
        <f>C983+C1005+C1015+C1025+C1032+C1037</f>
        <v>8978</v>
      </c>
      <c r="D982" s="395">
        <f t="shared" ref="D982:E982" si="126">D983+D1005+D1015+D1025+D1032+D1037</f>
        <v>27322</v>
      </c>
      <c r="E982" s="395">
        <f t="shared" si="126"/>
        <v>24021</v>
      </c>
      <c r="F982" s="424">
        <f t="shared" ref="F982:F983" si="127">IFERROR(E982/D982,0)*100</f>
        <v>87.9</v>
      </c>
      <c r="G982" s="424">
        <v>66.5</v>
      </c>
    </row>
    <row r="983" spans="1:7" s="41" customFormat="1" ht="21" customHeight="1">
      <c r="A983" s="357">
        <v>21401</v>
      </c>
      <c r="B983" s="346" t="s">
        <v>967</v>
      </c>
      <c r="C983" s="217">
        <f>SUM(C984:C1004)</f>
        <v>5697</v>
      </c>
      <c r="D983" s="217">
        <f t="shared" ref="D983:E983" si="128">SUM(D984:D1004)</f>
        <v>21998</v>
      </c>
      <c r="E983" s="217">
        <f t="shared" si="128"/>
        <v>18700</v>
      </c>
      <c r="F983" s="424">
        <f t="shared" si="127"/>
        <v>85</v>
      </c>
      <c r="G983" s="424">
        <v>80.3</v>
      </c>
    </row>
    <row r="984" spans="1:7" ht="21" customHeight="1">
      <c r="A984" s="357">
        <v>2140101</v>
      </c>
      <c r="B984" s="347" t="s">
        <v>235</v>
      </c>
      <c r="C984" s="220">
        <v>543</v>
      </c>
      <c r="D984" s="390">
        <v>560</v>
      </c>
      <c r="E984" s="390">
        <v>550</v>
      </c>
      <c r="F984" s="425"/>
      <c r="G984" s="425"/>
    </row>
    <row r="985" spans="1:7" ht="21" customHeight="1">
      <c r="A985" s="357">
        <v>2140102</v>
      </c>
      <c r="B985" s="347" t="s">
        <v>236</v>
      </c>
      <c r="C985" s="220">
        <v>40</v>
      </c>
      <c r="D985" s="390">
        <v>40</v>
      </c>
      <c r="E985" s="390">
        <v>40</v>
      </c>
      <c r="F985" s="425"/>
      <c r="G985" s="425"/>
    </row>
    <row r="986" spans="1:7" ht="21" customHeight="1">
      <c r="A986" s="357">
        <v>2140103</v>
      </c>
      <c r="B986" s="347" t="s">
        <v>237</v>
      </c>
      <c r="C986" s="220">
        <v>36</v>
      </c>
      <c r="D986" s="390">
        <v>37</v>
      </c>
      <c r="E986" s="390">
        <v>27</v>
      </c>
      <c r="F986" s="425"/>
      <c r="G986" s="425"/>
    </row>
    <row r="987" spans="1:7" ht="21" customHeight="1">
      <c r="A987" s="357">
        <v>2140104</v>
      </c>
      <c r="B987" s="347" t="s">
        <v>968</v>
      </c>
      <c r="C987" s="220">
        <v>615</v>
      </c>
      <c r="D987" s="390">
        <v>12847</v>
      </c>
      <c r="E987" s="390">
        <v>10217</v>
      </c>
      <c r="F987" s="425"/>
      <c r="G987" s="425"/>
    </row>
    <row r="988" spans="1:7" ht="21" customHeight="1">
      <c r="A988" s="357">
        <v>2140106</v>
      </c>
      <c r="B988" s="347" t="s">
        <v>969</v>
      </c>
      <c r="C988" s="220">
        <v>1268</v>
      </c>
      <c r="D988" s="390">
        <v>3479</v>
      </c>
      <c r="E988" s="390">
        <v>3123</v>
      </c>
      <c r="F988" s="429"/>
      <c r="G988" s="429"/>
    </row>
    <row r="989" spans="1:7" ht="21" customHeight="1">
      <c r="A989" s="357">
        <v>2140109</v>
      </c>
      <c r="B989" s="347" t="s">
        <v>970</v>
      </c>
      <c r="C989" s="220">
        <v>8</v>
      </c>
      <c r="D989" s="390">
        <v>37</v>
      </c>
      <c r="E989" s="390">
        <v>37</v>
      </c>
      <c r="F989" s="425"/>
      <c r="G989" s="425"/>
    </row>
    <row r="990" spans="1:7" ht="21" customHeight="1">
      <c r="A990" s="357">
        <v>2140110</v>
      </c>
      <c r="B990" s="347" t="s">
        <v>971</v>
      </c>
      <c r="C990" s="220">
        <v>2076</v>
      </c>
      <c r="D990" s="390"/>
      <c r="E990" s="390"/>
      <c r="F990" s="425"/>
      <c r="G990" s="425"/>
    </row>
    <row r="991" spans="1:7" ht="21" customHeight="1">
      <c r="A991" s="357">
        <v>2140111</v>
      </c>
      <c r="B991" s="347" t="s">
        <v>972</v>
      </c>
      <c r="C991" s="220"/>
      <c r="D991" s="390"/>
      <c r="E991" s="390"/>
      <c r="F991" s="425"/>
      <c r="G991" s="425"/>
    </row>
    <row r="992" spans="1:7" ht="21" customHeight="1">
      <c r="A992" s="357">
        <v>2140112</v>
      </c>
      <c r="B992" s="347" t="s">
        <v>973</v>
      </c>
      <c r="C992" s="220"/>
      <c r="D992" s="390">
        <v>2163</v>
      </c>
      <c r="E992" s="390">
        <v>2078</v>
      </c>
      <c r="F992" s="425"/>
      <c r="G992" s="425"/>
    </row>
    <row r="993" spans="1:7" s="41" customFormat="1" ht="21" customHeight="1">
      <c r="A993" s="357">
        <v>2140114</v>
      </c>
      <c r="B993" s="347" t="s">
        <v>974</v>
      </c>
      <c r="C993" s="220"/>
      <c r="D993" s="390"/>
      <c r="E993" s="390"/>
      <c r="F993" s="429"/>
      <c r="G993" s="429"/>
    </row>
    <row r="994" spans="1:7" ht="21" customHeight="1">
      <c r="A994" s="357">
        <v>2140122</v>
      </c>
      <c r="B994" s="347" t="s">
        <v>975</v>
      </c>
      <c r="C994" s="220"/>
      <c r="D994" s="390"/>
      <c r="E994" s="390"/>
      <c r="F994" s="425"/>
      <c r="G994" s="425"/>
    </row>
    <row r="995" spans="1:7" ht="21" customHeight="1">
      <c r="A995" s="357">
        <v>2140123</v>
      </c>
      <c r="B995" s="347" t="s">
        <v>976</v>
      </c>
      <c r="C995" s="220"/>
      <c r="D995" s="390"/>
      <c r="E995" s="390"/>
      <c r="F995" s="425"/>
      <c r="G995" s="425"/>
    </row>
    <row r="996" spans="1:7" ht="21" customHeight="1">
      <c r="A996" s="357">
        <v>2140127</v>
      </c>
      <c r="B996" s="347" t="s">
        <v>977</v>
      </c>
      <c r="C996" s="220"/>
      <c r="D996" s="390"/>
      <c r="E996" s="390"/>
      <c r="F996" s="425"/>
      <c r="G996" s="425"/>
    </row>
    <row r="997" spans="1:7" ht="21" customHeight="1">
      <c r="A997" s="357">
        <v>2140128</v>
      </c>
      <c r="B997" s="347" t="s">
        <v>978</v>
      </c>
      <c r="C997" s="220"/>
      <c r="D997" s="390"/>
      <c r="E997" s="390"/>
      <c r="F997" s="425"/>
      <c r="G997" s="425"/>
    </row>
    <row r="998" spans="1:7" ht="21" customHeight="1">
      <c r="A998" s="357">
        <v>2140129</v>
      </c>
      <c r="B998" s="347" t="s">
        <v>979</v>
      </c>
      <c r="C998" s="220"/>
      <c r="D998" s="390"/>
      <c r="E998" s="390"/>
      <c r="F998" s="425"/>
      <c r="G998" s="425"/>
    </row>
    <row r="999" spans="1:7" ht="21" customHeight="1">
      <c r="A999" s="357">
        <v>2140130</v>
      </c>
      <c r="B999" s="347" t="s">
        <v>980</v>
      </c>
      <c r="C999" s="220"/>
      <c r="D999" s="390"/>
      <c r="E999" s="390"/>
      <c r="F999" s="425"/>
      <c r="G999" s="425"/>
    </row>
    <row r="1000" spans="1:7" ht="21" customHeight="1">
      <c r="A1000" s="357">
        <v>2140131</v>
      </c>
      <c r="B1000" s="347" t="s">
        <v>981</v>
      </c>
      <c r="C1000" s="220">
        <v>65</v>
      </c>
      <c r="D1000" s="390">
        <v>89</v>
      </c>
      <c r="E1000" s="390">
        <v>73</v>
      </c>
      <c r="F1000" s="429"/>
      <c r="G1000" s="429"/>
    </row>
    <row r="1001" spans="1:7" ht="21" customHeight="1">
      <c r="A1001" s="357">
        <v>2140133</v>
      </c>
      <c r="B1001" s="347" t="s">
        <v>982</v>
      </c>
      <c r="C1001" s="220"/>
      <c r="D1001" s="390"/>
      <c r="E1001" s="390"/>
      <c r="F1001" s="425"/>
      <c r="G1001" s="425"/>
    </row>
    <row r="1002" spans="1:7" ht="21" customHeight="1">
      <c r="A1002" s="357">
        <v>2140136</v>
      </c>
      <c r="B1002" s="347" t="s">
        <v>983</v>
      </c>
      <c r="C1002" s="220"/>
      <c r="D1002" s="390"/>
      <c r="E1002" s="390"/>
      <c r="F1002" s="425"/>
      <c r="G1002" s="425"/>
    </row>
    <row r="1003" spans="1:7" ht="21" customHeight="1">
      <c r="A1003" s="357">
        <v>2140138</v>
      </c>
      <c r="B1003" s="347" t="s">
        <v>984</v>
      </c>
      <c r="C1003" s="220"/>
      <c r="D1003" s="390"/>
      <c r="E1003" s="390"/>
      <c r="F1003" s="425"/>
      <c r="G1003" s="425"/>
    </row>
    <row r="1004" spans="1:7" ht="21" customHeight="1">
      <c r="A1004" s="357">
        <v>2140199</v>
      </c>
      <c r="B1004" s="347" t="s">
        <v>985</v>
      </c>
      <c r="C1004" s="220">
        <v>1046</v>
      </c>
      <c r="D1004" s="390">
        <v>2746</v>
      </c>
      <c r="E1004" s="390">
        <v>2555</v>
      </c>
      <c r="F1004" s="425"/>
      <c r="G1004" s="425"/>
    </row>
    <row r="1005" spans="1:7" ht="21" customHeight="1">
      <c r="A1005" s="357">
        <v>21402</v>
      </c>
      <c r="B1005" s="346" t="s">
        <v>986</v>
      </c>
      <c r="C1005" s="217"/>
      <c r="D1005" s="217"/>
      <c r="E1005" s="217"/>
      <c r="F1005" s="424">
        <f>IFERROR(E1005/D1005,0)*100</f>
        <v>0</v>
      </c>
      <c r="G1005" s="424"/>
    </row>
    <row r="1006" spans="1:7" ht="21" customHeight="1">
      <c r="A1006" s="357">
        <v>2140201</v>
      </c>
      <c r="B1006" s="347" t="s">
        <v>235</v>
      </c>
      <c r="C1006" s="220"/>
      <c r="D1006" s="390"/>
      <c r="E1006" s="390"/>
      <c r="F1006" s="425"/>
      <c r="G1006" s="425"/>
    </row>
    <row r="1007" spans="1:7" ht="21" customHeight="1">
      <c r="A1007" s="357">
        <v>2140202</v>
      </c>
      <c r="B1007" s="347" t="s">
        <v>236</v>
      </c>
      <c r="C1007" s="220"/>
      <c r="D1007" s="390"/>
      <c r="E1007" s="390"/>
      <c r="F1007" s="425"/>
      <c r="G1007" s="425"/>
    </row>
    <row r="1008" spans="1:7" ht="21" customHeight="1">
      <c r="A1008" s="357">
        <v>2140203</v>
      </c>
      <c r="B1008" s="347" t="s">
        <v>237</v>
      </c>
      <c r="C1008" s="220"/>
      <c r="D1008" s="390"/>
      <c r="E1008" s="390"/>
      <c r="F1008" s="429"/>
      <c r="G1008" s="429"/>
    </row>
    <row r="1009" spans="1:7" s="41" customFormat="1" ht="21" customHeight="1">
      <c r="A1009" s="357">
        <v>2140204</v>
      </c>
      <c r="B1009" s="347" t="s">
        <v>987</v>
      </c>
      <c r="C1009" s="220"/>
      <c r="D1009" s="390"/>
      <c r="E1009" s="390"/>
      <c r="F1009" s="429"/>
      <c r="G1009" s="429"/>
    </row>
    <row r="1010" spans="1:7" ht="21" customHeight="1">
      <c r="A1010" s="357">
        <v>2140205</v>
      </c>
      <c r="B1010" s="347" t="s">
        <v>988</v>
      </c>
      <c r="C1010" s="220"/>
      <c r="D1010" s="390"/>
      <c r="E1010" s="390"/>
      <c r="F1010" s="425"/>
      <c r="G1010" s="425"/>
    </row>
    <row r="1011" spans="1:7" ht="21" customHeight="1">
      <c r="A1011" s="357">
        <v>2140206</v>
      </c>
      <c r="B1011" s="347" t="s">
        <v>989</v>
      </c>
      <c r="C1011" s="220"/>
      <c r="D1011" s="390"/>
      <c r="E1011" s="390"/>
      <c r="F1011" s="425"/>
      <c r="G1011" s="425"/>
    </row>
    <row r="1012" spans="1:7" ht="21" customHeight="1">
      <c r="A1012" s="357">
        <v>2140207</v>
      </c>
      <c r="B1012" s="347" t="s">
        <v>990</v>
      </c>
      <c r="C1012" s="220"/>
      <c r="D1012" s="390"/>
      <c r="E1012" s="390"/>
      <c r="F1012" s="425"/>
      <c r="G1012" s="425"/>
    </row>
    <row r="1013" spans="1:7" ht="21" customHeight="1">
      <c r="A1013" s="357">
        <v>2140208</v>
      </c>
      <c r="B1013" s="347" t="s">
        <v>991</v>
      </c>
      <c r="C1013" s="220"/>
      <c r="D1013" s="390"/>
      <c r="E1013" s="390"/>
      <c r="F1013" s="425"/>
      <c r="G1013" s="425"/>
    </row>
    <row r="1014" spans="1:7" s="41" customFormat="1" ht="21" customHeight="1">
      <c r="A1014" s="357">
        <v>2140299</v>
      </c>
      <c r="B1014" s="347" t="s">
        <v>992</v>
      </c>
      <c r="C1014" s="220"/>
      <c r="D1014" s="390"/>
      <c r="E1014" s="390"/>
      <c r="F1014" s="425"/>
      <c r="G1014" s="425"/>
    </row>
    <row r="1015" spans="1:7" ht="21" customHeight="1">
      <c r="A1015" s="357">
        <v>21403</v>
      </c>
      <c r="B1015" s="346" t="s">
        <v>993</v>
      </c>
      <c r="C1015" s="217"/>
      <c r="D1015" s="217"/>
      <c r="E1015" s="217"/>
      <c r="F1015" s="424">
        <f>IFERROR(E1015/D1015,0)*100</f>
        <v>0</v>
      </c>
      <c r="G1015" s="424"/>
    </row>
    <row r="1016" spans="1:7" ht="21" customHeight="1">
      <c r="A1016" s="357">
        <v>2140301</v>
      </c>
      <c r="B1016" s="347" t="s">
        <v>235</v>
      </c>
      <c r="C1016" s="220"/>
      <c r="D1016" s="390"/>
      <c r="E1016" s="390"/>
      <c r="F1016" s="425"/>
      <c r="G1016" s="425"/>
    </row>
    <row r="1017" spans="1:7" ht="21" customHeight="1">
      <c r="A1017" s="357">
        <v>2140302</v>
      </c>
      <c r="B1017" s="347" t="s">
        <v>236</v>
      </c>
      <c r="C1017" s="220"/>
      <c r="D1017" s="390"/>
      <c r="E1017" s="390"/>
      <c r="F1017" s="425"/>
      <c r="G1017" s="425"/>
    </row>
    <row r="1018" spans="1:7" ht="21" customHeight="1">
      <c r="A1018" s="357">
        <v>2140303</v>
      </c>
      <c r="B1018" s="347" t="s">
        <v>237</v>
      </c>
      <c r="C1018" s="220"/>
      <c r="D1018" s="390"/>
      <c r="E1018" s="390"/>
      <c r="F1018" s="425"/>
      <c r="G1018" s="425"/>
    </row>
    <row r="1019" spans="1:7" ht="21" customHeight="1">
      <c r="A1019" s="357">
        <v>2140304</v>
      </c>
      <c r="B1019" s="347" t="s">
        <v>994</v>
      </c>
      <c r="C1019" s="220"/>
      <c r="D1019" s="390"/>
      <c r="E1019" s="390"/>
      <c r="F1019" s="429"/>
      <c r="G1019" s="429"/>
    </row>
    <row r="1020" spans="1:7" ht="21" customHeight="1">
      <c r="A1020" s="357">
        <v>2140305</v>
      </c>
      <c r="B1020" s="347" t="s">
        <v>995</v>
      </c>
      <c r="C1020" s="220"/>
      <c r="D1020" s="390"/>
      <c r="E1020" s="390"/>
      <c r="F1020" s="425"/>
      <c r="G1020" s="425"/>
    </row>
    <row r="1021" spans="1:7" ht="21" customHeight="1">
      <c r="A1021" s="357">
        <v>2140306</v>
      </c>
      <c r="B1021" s="347" t="s">
        <v>996</v>
      </c>
      <c r="C1021" s="220"/>
      <c r="D1021" s="390"/>
      <c r="E1021" s="390"/>
      <c r="F1021" s="425"/>
      <c r="G1021" s="425"/>
    </row>
    <row r="1022" spans="1:7" ht="21" customHeight="1">
      <c r="A1022" s="357">
        <v>2140307</v>
      </c>
      <c r="B1022" s="347" t="s">
        <v>997</v>
      </c>
      <c r="C1022" s="220"/>
      <c r="D1022" s="390"/>
      <c r="E1022" s="390"/>
      <c r="F1022" s="425"/>
      <c r="G1022" s="425"/>
    </row>
    <row r="1023" spans="1:7" ht="21" customHeight="1">
      <c r="A1023" s="357">
        <v>2140308</v>
      </c>
      <c r="B1023" s="347" t="s">
        <v>998</v>
      </c>
      <c r="C1023" s="220"/>
      <c r="D1023" s="390"/>
      <c r="E1023" s="390"/>
      <c r="F1023" s="425"/>
      <c r="G1023" s="425"/>
    </row>
    <row r="1024" spans="1:7" ht="21" customHeight="1">
      <c r="A1024" s="357">
        <v>2140399</v>
      </c>
      <c r="B1024" s="347" t="s">
        <v>999</v>
      </c>
      <c r="C1024" s="220"/>
      <c r="D1024" s="390"/>
      <c r="E1024" s="390"/>
      <c r="F1024" s="425"/>
      <c r="G1024" s="425"/>
    </row>
    <row r="1025" spans="1:7" s="41" customFormat="1" ht="21" customHeight="1">
      <c r="A1025" s="357">
        <v>21405</v>
      </c>
      <c r="B1025" s="346" t="s">
        <v>1000</v>
      </c>
      <c r="C1025" s="217"/>
      <c r="D1025" s="217"/>
      <c r="E1025" s="217"/>
      <c r="F1025" s="424">
        <f>IFERROR(E1025/D1025,0)*100</f>
        <v>0</v>
      </c>
      <c r="G1025" s="424"/>
    </row>
    <row r="1026" spans="1:7" ht="21" customHeight="1">
      <c r="A1026" s="357">
        <v>2140501</v>
      </c>
      <c r="B1026" s="347" t="s">
        <v>235</v>
      </c>
      <c r="C1026" s="220"/>
      <c r="D1026" s="390"/>
      <c r="E1026" s="390"/>
      <c r="F1026" s="425"/>
      <c r="G1026" s="425"/>
    </row>
    <row r="1027" spans="1:7" ht="21" customHeight="1">
      <c r="A1027" s="357">
        <v>2140502</v>
      </c>
      <c r="B1027" s="347" t="s">
        <v>236</v>
      </c>
      <c r="C1027" s="220"/>
      <c r="D1027" s="390"/>
      <c r="E1027" s="390"/>
      <c r="F1027" s="425"/>
      <c r="G1027" s="425"/>
    </row>
    <row r="1028" spans="1:7" ht="21" customHeight="1">
      <c r="A1028" s="357">
        <v>2140503</v>
      </c>
      <c r="B1028" s="347" t="s">
        <v>237</v>
      </c>
      <c r="C1028" s="220"/>
      <c r="D1028" s="390"/>
      <c r="E1028" s="390"/>
      <c r="F1028" s="425"/>
      <c r="G1028" s="425"/>
    </row>
    <row r="1029" spans="1:7" ht="21" customHeight="1">
      <c r="A1029" s="357">
        <v>2140504</v>
      </c>
      <c r="B1029" s="347" t="s">
        <v>991</v>
      </c>
      <c r="C1029" s="220"/>
      <c r="D1029" s="390"/>
      <c r="E1029" s="390"/>
      <c r="F1029" s="425"/>
      <c r="G1029" s="425"/>
    </row>
    <row r="1030" spans="1:7" ht="21" customHeight="1">
      <c r="A1030" s="357">
        <v>2140505</v>
      </c>
      <c r="B1030" s="347" t="s">
        <v>1001</v>
      </c>
      <c r="C1030" s="220"/>
      <c r="D1030" s="390"/>
      <c r="E1030" s="390"/>
      <c r="F1030" s="425"/>
      <c r="G1030" s="425"/>
    </row>
    <row r="1031" spans="1:7" ht="21" customHeight="1">
      <c r="A1031" s="357">
        <v>2140599</v>
      </c>
      <c r="B1031" s="347" t="s">
        <v>1002</v>
      </c>
      <c r="C1031" s="220"/>
      <c r="D1031" s="390"/>
      <c r="E1031" s="390"/>
      <c r="F1031" s="425"/>
      <c r="G1031" s="425"/>
    </row>
    <row r="1032" spans="1:7" s="41" customFormat="1" ht="21" customHeight="1">
      <c r="A1032" s="357">
        <v>21406</v>
      </c>
      <c r="B1032" s="346" t="s">
        <v>1003</v>
      </c>
      <c r="C1032" s="217">
        <f>SUM(C1033:C1036)</f>
        <v>3270</v>
      </c>
      <c r="D1032" s="217">
        <f t="shared" ref="D1032:E1032" si="129">SUM(D1033:D1036)</f>
        <v>3270</v>
      </c>
      <c r="E1032" s="217">
        <f t="shared" si="129"/>
        <v>3270</v>
      </c>
      <c r="F1032" s="424">
        <f>IFERROR(E1032/D1032,0)*100</f>
        <v>100</v>
      </c>
      <c r="G1032" s="424">
        <v>25.5</v>
      </c>
    </row>
    <row r="1033" spans="1:7" ht="21" customHeight="1">
      <c r="A1033" s="357">
        <v>2140601</v>
      </c>
      <c r="B1033" s="358" t="s">
        <v>1004</v>
      </c>
      <c r="C1033" s="220"/>
      <c r="D1033" s="390"/>
      <c r="E1033" s="390"/>
      <c r="F1033" s="425"/>
      <c r="G1033" s="425"/>
    </row>
    <row r="1034" spans="1:7" ht="21" customHeight="1">
      <c r="A1034" s="357">
        <v>2140602</v>
      </c>
      <c r="B1034" s="358" t="s">
        <v>1005</v>
      </c>
      <c r="C1034" s="220">
        <v>3270</v>
      </c>
      <c r="D1034" s="390">
        <v>3270</v>
      </c>
      <c r="E1034" s="390">
        <v>3270</v>
      </c>
      <c r="F1034" s="425"/>
      <c r="G1034" s="425"/>
    </row>
    <row r="1035" spans="1:7" ht="21" customHeight="1">
      <c r="A1035" s="357">
        <v>2140603</v>
      </c>
      <c r="B1035" s="358" t="s">
        <v>1006</v>
      </c>
      <c r="C1035" s="220"/>
      <c r="D1035" s="390"/>
      <c r="E1035" s="390"/>
      <c r="F1035" s="429"/>
      <c r="G1035" s="429"/>
    </row>
    <row r="1036" spans="1:7" ht="21" customHeight="1">
      <c r="A1036" s="357">
        <v>2140699</v>
      </c>
      <c r="B1036" s="358" t="s">
        <v>1007</v>
      </c>
      <c r="C1036" s="220"/>
      <c r="D1036" s="390"/>
      <c r="E1036" s="390"/>
      <c r="F1036" s="425"/>
      <c r="G1036" s="425"/>
    </row>
    <row r="1037" spans="1:7" ht="21" customHeight="1">
      <c r="A1037" s="357">
        <v>21499</v>
      </c>
      <c r="B1037" s="346" t="s">
        <v>1008</v>
      </c>
      <c r="C1037" s="217">
        <f>SUM(C1038:C1039)</f>
        <v>11</v>
      </c>
      <c r="D1037" s="217">
        <f t="shared" ref="D1037:E1037" si="130">SUM(D1038:D1039)</f>
        <v>2054</v>
      </c>
      <c r="E1037" s="217">
        <f t="shared" si="130"/>
        <v>2051</v>
      </c>
      <c r="F1037" s="424">
        <f>IFERROR(E1037/D1037,0)*100</f>
        <v>99.9</v>
      </c>
      <c r="G1037" s="424">
        <v>10255</v>
      </c>
    </row>
    <row r="1038" spans="1:7" ht="21" customHeight="1">
      <c r="A1038" s="357">
        <v>2149901</v>
      </c>
      <c r="B1038" s="347" t="s">
        <v>1009</v>
      </c>
      <c r="C1038" s="220"/>
      <c r="D1038" s="390"/>
      <c r="E1038" s="390"/>
      <c r="F1038" s="425"/>
      <c r="G1038" s="425"/>
    </row>
    <row r="1039" spans="1:7" ht="21" customHeight="1">
      <c r="A1039" s="357">
        <v>2149999</v>
      </c>
      <c r="B1039" s="347" t="s">
        <v>1010</v>
      </c>
      <c r="C1039" s="220">
        <v>11</v>
      </c>
      <c r="D1039" s="390">
        <v>2054</v>
      </c>
      <c r="E1039" s="390">
        <v>2051</v>
      </c>
      <c r="F1039" s="425"/>
      <c r="G1039" s="425"/>
    </row>
    <row r="1040" spans="1:7" s="41" customFormat="1" ht="21" customHeight="1">
      <c r="A1040" s="357">
        <v>215</v>
      </c>
      <c r="B1040" s="346" t="s">
        <v>166</v>
      </c>
      <c r="C1040" s="217">
        <f>C1041+C1051+C1067+C1072+C1083+C1090+C1098</f>
        <v>979</v>
      </c>
      <c r="D1040" s="217">
        <f t="shared" ref="D1040:E1040" si="131">D1041+D1051+D1067+D1072+D1083+D1090+D1098</f>
        <v>1029</v>
      </c>
      <c r="E1040" s="217">
        <f t="shared" si="131"/>
        <v>939</v>
      </c>
      <c r="F1040" s="424">
        <f t="shared" ref="F1040:F1041" si="132">IFERROR(E1040/D1040,0)*100</f>
        <v>91.3</v>
      </c>
      <c r="G1040" s="424">
        <v>391.3</v>
      </c>
    </row>
    <row r="1041" spans="1:7" ht="21" customHeight="1">
      <c r="A1041" s="357">
        <v>21501</v>
      </c>
      <c r="B1041" s="346" t="s">
        <v>1011</v>
      </c>
      <c r="C1041" s="217"/>
      <c r="D1041" s="217"/>
      <c r="E1041" s="217"/>
      <c r="F1041" s="424">
        <f t="shared" si="132"/>
        <v>0</v>
      </c>
      <c r="G1041" s="424"/>
    </row>
    <row r="1042" spans="1:7" ht="21" customHeight="1">
      <c r="A1042" s="357">
        <v>2150101</v>
      </c>
      <c r="B1042" s="347" t="s">
        <v>235</v>
      </c>
      <c r="C1042" s="220"/>
      <c r="D1042" s="390"/>
      <c r="E1042" s="390"/>
      <c r="F1042" s="425"/>
      <c r="G1042" s="425"/>
    </row>
    <row r="1043" spans="1:7" ht="21" customHeight="1">
      <c r="A1043" s="357">
        <v>2150102</v>
      </c>
      <c r="B1043" s="347" t="s">
        <v>236</v>
      </c>
      <c r="C1043" s="220"/>
      <c r="D1043" s="390"/>
      <c r="E1043" s="390"/>
      <c r="F1043" s="425"/>
      <c r="G1043" s="425"/>
    </row>
    <row r="1044" spans="1:7" ht="21" customHeight="1">
      <c r="A1044" s="357">
        <v>2150103</v>
      </c>
      <c r="B1044" s="347" t="s">
        <v>237</v>
      </c>
      <c r="C1044" s="220"/>
      <c r="D1044" s="390"/>
      <c r="E1044" s="390"/>
      <c r="F1044" s="425"/>
      <c r="G1044" s="425"/>
    </row>
    <row r="1045" spans="1:7" ht="21" customHeight="1">
      <c r="A1045" s="357">
        <v>2150104</v>
      </c>
      <c r="B1045" s="347" t="s">
        <v>1012</v>
      </c>
      <c r="C1045" s="220"/>
      <c r="D1045" s="390"/>
      <c r="E1045" s="390"/>
      <c r="F1045" s="425"/>
      <c r="G1045" s="425"/>
    </row>
    <row r="1046" spans="1:7" s="41" customFormat="1" ht="21" customHeight="1">
      <c r="A1046" s="357">
        <v>2150105</v>
      </c>
      <c r="B1046" s="347" t="s">
        <v>1013</v>
      </c>
      <c r="C1046" s="220"/>
      <c r="D1046" s="390"/>
      <c r="E1046" s="390"/>
      <c r="F1046" s="425"/>
      <c r="G1046" s="425"/>
    </row>
    <row r="1047" spans="1:7" s="41" customFormat="1" ht="21" customHeight="1">
      <c r="A1047" s="357">
        <v>2150106</v>
      </c>
      <c r="B1047" s="347" t="s">
        <v>1014</v>
      </c>
      <c r="C1047" s="220"/>
      <c r="D1047" s="390"/>
      <c r="E1047" s="390"/>
      <c r="F1047" s="425"/>
      <c r="G1047" s="425"/>
    </row>
    <row r="1048" spans="1:7" ht="21" customHeight="1">
      <c r="A1048" s="357">
        <v>2150107</v>
      </c>
      <c r="B1048" s="347" t="s">
        <v>1015</v>
      </c>
      <c r="C1048" s="220"/>
      <c r="D1048" s="390"/>
      <c r="E1048" s="390"/>
      <c r="F1048" s="425"/>
      <c r="G1048" s="425"/>
    </row>
    <row r="1049" spans="1:7" ht="21" customHeight="1">
      <c r="A1049" s="357">
        <v>2150108</v>
      </c>
      <c r="B1049" s="347" t="s">
        <v>1016</v>
      </c>
      <c r="C1049" s="220"/>
      <c r="D1049" s="390"/>
      <c r="E1049" s="390"/>
      <c r="F1049" s="425"/>
      <c r="G1049" s="425"/>
    </row>
    <row r="1050" spans="1:7" ht="21" customHeight="1">
      <c r="A1050" s="357">
        <v>2150199</v>
      </c>
      <c r="B1050" s="347" t="s">
        <v>1017</v>
      </c>
      <c r="C1050" s="220"/>
      <c r="D1050" s="390"/>
      <c r="E1050" s="390"/>
      <c r="F1050" s="425"/>
      <c r="G1050" s="425"/>
    </row>
    <row r="1051" spans="1:7" ht="21" customHeight="1">
      <c r="A1051" s="357">
        <v>21502</v>
      </c>
      <c r="B1051" s="346" t="s">
        <v>1018</v>
      </c>
      <c r="C1051" s="217">
        <f>SUM(C1052:C1066)</f>
        <v>218</v>
      </c>
      <c r="D1051" s="217">
        <f t="shared" ref="D1051:E1051" si="133">SUM(D1052:D1066)</f>
        <v>218</v>
      </c>
      <c r="E1051" s="217">
        <f t="shared" si="133"/>
        <v>218</v>
      </c>
      <c r="F1051" s="424">
        <f>IFERROR(E1051/D1051,0)*100</f>
        <v>100</v>
      </c>
      <c r="G1051" s="424"/>
    </row>
    <row r="1052" spans="1:7" ht="21" customHeight="1">
      <c r="A1052" s="357">
        <v>2150201</v>
      </c>
      <c r="B1052" s="347" t="s">
        <v>235</v>
      </c>
      <c r="C1052" s="220"/>
      <c r="D1052" s="390"/>
      <c r="E1052" s="390"/>
      <c r="F1052" s="425"/>
      <c r="G1052" s="425"/>
    </row>
    <row r="1053" spans="1:7" ht="21" customHeight="1">
      <c r="A1053" s="357">
        <v>2150202</v>
      </c>
      <c r="B1053" s="347" t="s">
        <v>236</v>
      </c>
      <c r="C1053" s="220"/>
      <c r="D1053" s="390"/>
      <c r="E1053" s="390"/>
      <c r="F1053" s="425"/>
      <c r="G1053" s="425"/>
    </row>
    <row r="1054" spans="1:7" ht="21" customHeight="1">
      <c r="A1054" s="357">
        <v>2150203</v>
      </c>
      <c r="B1054" s="347" t="s">
        <v>237</v>
      </c>
      <c r="C1054" s="220"/>
      <c r="D1054" s="390"/>
      <c r="E1054" s="390"/>
      <c r="F1054" s="425"/>
      <c r="G1054" s="425"/>
    </row>
    <row r="1055" spans="1:7" s="41" customFormat="1" ht="21" customHeight="1">
      <c r="A1055" s="357">
        <v>2150204</v>
      </c>
      <c r="B1055" s="347" t="s">
        <v>1019</v>
      </c>
      <c r="C1055" s="220"/>
      <c r="D1055" s="390"/>
      <c r="E1055" s="390"/>
      <c r="F1055" s="425"/>
      <c r="G1055" s="425"/>
    </row>
    <row r="1056" spans="1:7" ht="21" customHeight="1">
      <c r="A1056" s="357">
        <v>2150205</v>
      </c>
      <c r="B1056" s="347" t="s">
        <v>1020</v>
      </c>
      <c r="C1056" s="220"/>
      <c r="D1056" s="390"/>
      <c r="E1056" s="390"/>
      <c r="F1056" s="425"/>
      <c r="G1056" s="425"/>
    </row>
    <row r="1057" spans="1:7" s="41" customFormat="1" ht="21" customHeight="1">
      <c r="A1057" s="357">
        <v>2150206</v>
      </c>
      <c r="B1057" s="347" t="s">
        <v>1021</v>
      </c>
      <c r="C1057" s="220"/>
      <c r="D1057" s="390"/>
      <c r="E1057" s="390"/>
      <c r="F1057" s="425"/>
      <c r="G1057" s="425"/>
    </row>
    <row r="1058" spans="1:7" ht="21" customHeight="1">
      <c r="A1058" s="357">
        <v>2150207</v>
      </c>
      <c r="B1058" s="347" t="s">
        <v>1022</v>
      </c>
      <c r="C1058" s="220"/>
      <c r="D1058" s="390"/>
      <c r="E1058" s="390"/>
      <c r="F1058" s="429"/>
      <c r="G1058" s="429"/>
    </row>
    <row r="1059" spans="1:7" ht="21" customHeight="1">
      <c r="A1059" s="357">
        <v>2150208</v>
      </c>
      <c r="B1059" s="347" t="s">
        <v>1023</v>
      </c>
      <c r="C1059" s="220"/>
      <c r="D1059" s="390"/>
      <c r="E1059" s="390"/>
      <c r="F1059" s="425"/>
      <c r="G1059" s="425"/>
    </row>
    <row r="1060" spans="1:7" ht="21" customHeight="1">
      <c r="A1060" s="357">
        <v>2150209</v>
      </c>
      <c r="B1060" s="347" t="s">
        <v>1024</v>
      </c>
      <c r="C1060" s="220"/>
      <c r="D1060" s="390"/>
      <c r="E1060" s="390"/>
      <c r="F1060" s="425"/>
      <c r="G1060" s="425"/>
    </row>
    <row r="1061" spans="1:7" ht="21" customHeight="1">
      <c r="A1061" s="357">
        <v>2150210</v>
      </c>
      <c r="B1061" s="347" t="s">
        <v>1025</v>
      </c>
      <c r="C1061" s="220"/>
      <c r="D1061" s="390"/>
      <c r="E1061" s="390"/>
      <c r="F1061" s="425"/>
      <c r="G1061" s="425"/>
    </row>
    <row r="1062" spans="1:7" ht="21" customHeight="1">
      <c r="A1062" s="357">
        <v>2150212</v>
      </c>
      <c r="B1062" s="347" t="s">
        <v>1026</v>
      </c>
      <c r="C1062" s="220"/>
      <c r="D1062" s="390"/>
      <c r="E1062" s="390"/>
      <c r="F1062" s="425"/>
      <c r="G1062" s="425"/>
    </row>
    <row r="1063" spans="1:7" s="41" customFormat="1" ht="21" customHeight="1">
      <c r="A1063" s="357">
        <v>2150213</v>
      </c>
      <c r="B1063" s="347" t="s">
        <v>1027</v>
      </c>
      <c r="C1063" s="220"/>
      <c r="D1063" s="390"/>
      <c r="E1063" s="390"/>
      <c r="F1063" s="425"/>
      <c r="G1063" s="425"/>
    </row>
    <row r="1064" spans="1:7" ht="21" customHeight="1">
      <c r="A1064" s="357">
        <v>2150214</v>
      </c>
      <c r="B1064" s="347" t="s">
        <v>1028</v>
      </c>
      <c r="C1064" s="220"/>
      <c r="D1064" s="390"/>
      <c r="E1064" s="390"/>
      <c r="F1064" s="425"/>
      <c r="G1064" s="425"/>
    </row>
    <row r="1065" spans="1:7" ht="21" customHeight="1">
      <c r="A1065" s="357">
        <v>2150215</v>
      </c>
      <c r="B1065" s="347" t="s">
        <v>1029</v>
      </c>
      <c r="C1065" s="220"/>
      <c r="D1065" s="390"/>
      <c r="E1065" s="390"/>
      <c r="F1065" s="425"/>
      <c r="G1065" s="425"/>
    </row>
    <row r="1066" spans="1:7" s="41" customFormat="1" ht="21" customHeight="1">
      <c r="A1066" s="357">
        <v>2150299</v>
      </c>
      <c r="B1066" s="347" t="s">
        <v>1030</v>
      </c>
      <c r="C1066" s="220">
        <v>218</v>
      </c>
      <c r="D1066" s="390">
        <v>218</v>
      </c>
      <c r="E1066" s="390">
        <v>218</v>
      </c>
      <c r="F1066" s="429"/>
      <c r="G1066" s="429"/>
    </row>
    <row r="1067" spans="1:7" s="41" customFormat="1" ht="21" customHeight="1">
      <c r="A1067" s="357">
        <v>21503</v>
      </c>
      <c r="B1067" s="346" t="s">
        <v>1031</v>
      </c>
      <c r="C1067" s="217"/>
      <c r="D1067" s="217"/>
      <c r="E1067" s="217"/>
      <c r="F1067" s="424">
        <f>IFERROR(E1067/D1067,0)*100</f>
        <v>0</v>
      </c>
      <c r="G1067" s="424"/>
    </row>
    <row r="1068" spans="1:7" ht="21" customHeight="1">
      <c r="A1068" s="357">
        <v>2150301</v>
      </c>
      <c r="B1068" s="347" t="s">
        <v>235</v>
      </c>
      <c r="C1068" s="220"/>
      <c r="D1068" s="390"/>
      <c r="E1068" s="390"/>
      <c r="F1068" s="425"/>
      <c r="G1068" s="425"/>
    </row>
    <row r="1069" spans="1:7" ht="21" customHeight="1">
      <c r="A1069" s="357">
        <v>2150302</v>
      </c>
      <c r="B1069" s="347" t="s">
        <v>236</v>
      </c>
      <c r="C1069" s="220"/>
      <c r="D1069" s="390"/>
      <c r="E1069" s="390"/>
      <c r="F1069" s="425"/>
      <c r="G1069" s="425"/>
    </row>
    <row r="1070" spans="1:7" ht="21" customHeight="1">
      <c r="A1070" s="357">
        <v>2150303</v>
      </c>
      <c r="B1070" s="347" t="s">
        <v>237</v>
      </c>
      <c r="C1070" s="220"/>
      <c r="D1070" s="390"/>
      <c r="E1070" s="390"/>
      <c r="F1070" s="425"/>
      <c r="G1070" s="425"/>
    </row>
    <row r="1071" spans="1:7" ht="21" customHeight="1">
      <c r="A1071" s="357">
        <v>2150399</v>
      </c>
      <c r="B1071" s="347" t="s">
        <v>1032</v>
      </c>
      <c r="C1071" s="220"/>
      <c r="D1071" s="390"/>
      <c r="E1071" s="390"/>
      <c r="F1071" s="425"/>
      <c r="G1071" s="425"/>
    </row>
    <row r="1072" spans="1:7" ht="21" customHeight="1">
      <c r="A1072" s="357">
        <v>21505</v>
      </c>
      <c r="B1072" s="346" t="s">
        <v>1033</v>
      </c>
      <c r="C1072" s="217">
        <f>SUM(C1073:C1082)</f>
        <v>454</v>
      </c>
      <c r="D1072" s="217">
        <f t="shared" ref="D1072:E1072" si="134">SUM(D1073:D1082)</f>
        <v>440</v>
      </c>
      <c r="E1072" s="217">
        <f t="shared" si="134"/>
        <v>440</v>
      </c>
      <c r="F1072" s="424">
        <f>IFERROR(E1072/D1072,0)*100</f>
        <v>100</v>
      </c>
      <c r="G1072" s="424">
        <v>403.7</v>
      </c>
    </row>
    <row r="1073" spans="1:7" ht="21" customHeight="1">
      <c r="A1073" s="357">
        <v>2150501</v>
      </c>
      <c r="B1073" s="347" t="s">
        <v>235</v>
      </c>
      <c r="C1073" s="220"/>
      <c r="D1073" s="390"/>
      <c r="E1073" s="390"/>
      <c r="F1073" s="429"/>
      <c r="G1073" s="429"/>
    </row>
    <row r="1074" spans="1:7" s="41" customFormat="1" ht="21" customHeight="1">
      <c r="A1074" s="357">
        <v>2150502</v>
      </c>
      <c r="B1074" s="347" t="s">
        <v>236</v>
      </c>
      <c r="C1074" s="220"/>
      <c r="D1074" s="390"/>
      <c r="E1074" s="390"/>
      <c r="F1074" s="425"/>
      <c r="G1074" s="425"/>
    </row>
    <row r="1075" spans="1:7" ht="21" customHeight="1">
      <c r="A1075" s="357">
        <v>2150503</v>
      </c>
      <c r="B1075" s="347" t="s">
        <v>237</v>
      </c>
      <c r="C1075" s="220"/>
      <c r="D1075" s="390"/>
      <c r="E1075" s="390"/>
      <c r="F1075" s="425"/>
      <c r="G1075" s="425"/>
    </row>
    <row r="1076" spans="1:7" ht="21" customHeight="1">
      <c r="A1076" s="357">
        <v>2150505</v>
      </c>
      <c r="B1076" s="347" t="s">
        <v>1034</v>
      </c>
      <c r="C1076" s="220"/>
      <c r="D1076" s="390"/>
      <c r="E1076" s="390"/>
      <c r="F1076" s="425"/>
      <c r="G1076" s="425"/>
    </row>
    <row r="1077" spans="1:7" ht="21" customHeight="1">
      <c r="A1077" s="357">
        <v>2150507</v>
      </c>
      <c r="B1077" s="347" t="s">
        <v>1035</v>
      </c>
      <c r="C1077" s="220"/>
      <c r="D1077" s="390"/>
      <c r="E1077" s="390"/>
      <c r="F1077" s="425"/>
      <c r="G1077" s="425"/>
    </row>
    <row r="1078" spans="1:7" ht="21" customHeight="1">
      <c r="A1078" s="357">
        <v>2150508</v>
      </c>
      <c r="B1078" s="347" t="s">
        <v>1036</v>
      </c>
      <c r="C1078" s="220"/>
      <c r="D1078" s="390"/>
      <c r="E1078" s="390"/>
      <c r="F1078" s="425"/>
      <c r="G1078" s="425"/>
    </row>
    <row r="1079" spans="1:7" ht="21" customHeight="1">
      <c r="A1079" s="357">
        <v>2150516</v>
      </c>
      <c r="B1079" s="347" t="s">
        <v>1037</v>
      </c>
      <c r="C1079" s="220"/>
      <c r="D1079" s="390"/>
      <c r="E1079" s="390"/>
      <c r="F1079" s="425"/>
      <c r="G1079" s="425"/>
    </row>
    <row r="1080" spans="1:7" ht="21" customHeight="1">
      <c r="A1080" s="357">
        <v>2150517</v>
      </c>
      <c r="B1080" s="347" t="s">
        <v>1038</v>
      </c>
      <c r="C1080" s="220"/>
      <c r="D1080" s="390"/>
      <c r="E1080" s="390"/>
      <c r="F1080" s="425"/>
      <c r="G1080" s="425"/>
    </row>
    <row r="1081" spans="1:7" ht="21" customHeight="1">
      <c r="A1081" s="357">
        <v>2150550</v>
      </c>
      <c r="B1081" s="347" t="s">
        <v>244</v>
      </c>
      <c r="C1081" s="220"/>
      <c r="D1081" s="390"/>
      <c r="E1081" s="390"/>
      <c r="F1081" s="429"/>
      <c r="G1081" s="429"/>
    </row>
    <row r="1082" spans="1:7" ht="21" customHeight="1">
      <c r="A1082" s="357">
        <v>2150599</v>
      </c>
      <c r="B1082" s="347" t="s">
        <v>1039</v>
      </c>
      <c r="C1082" s="220">
        <v>454</v>
      </c>
      <c r="D1082" s="390">
        <v>440</v>
      </c>
      <c r="E1082" s="390">
        <v>440</v>
      </c>
      <c r="F1082" s="425"/>
      <c r="G1082" s="425"/>
    </row>
    <row r="1083" spans="1:7" ht="21" customHeight="1">
      <c r="A1083" s="357">
        <v>21507</v>
      </c>
      <c r="B1083" s="346" t="s">
        <v>1040</v>
      </c>
      <c r="C1083" s="217">
        <f>SUM(C1084:C1089)</f>
        <v>307</v>
      </c>
      <c r="D1083" s="217">
        <f t="shared" ref="D1083:E1083" si="135">SUM(D1084:D1089)</f>
        <v>371</v>
      </c>
      <c r="E1083" s="217">
        <f t="shared" si="135"/>
        <v>281</v>
      </c>
      <c r="F1083" s="424">
        <f>IFERROR(E1083/D1083,0)*100</f>
        <v>75.7</v>
      </c>
      <c r="G1083" s="424">
        <v>267.60000000000002</v>
      </c>
    </row>
    <row r="1084" spans="1:7" s="41" customFormat="1" ht="21" customHeight="1">
      <c r="A1084" s="357">
        <v>2150701</v>
      </c>
      <c r="B1084" s="347" t="s">
        <v>235</v>
      </c>
      <c r="C1084" s="220"/>
      <c r="D1084" s="390">
        <v>1</v>
      </c>
      <c r="E1084" s="390">
        <v>1</v>
      </c>
      <c r="F1084" s="425"/>
      <c r="G1084" s="425"/>
    </row>
    <row r="1085" spans="1:7" ht="21" customHeight="1">
      <c r="A1085" s="357">
        <v>2150702</v>
      </c>
      <c r="B1085" s="347" t="s">
        <v>236</v>
      </c>
      <c r="C1085" s="220">
        <v>10</v>
      </c>
      <c r="D1085" s="390">
        <v>10</v>
      </c>
      <c r="E1085" s="390">
        <v>10</v>
      </c>
      <c r="F1085" s="425"/>
      <c r="G1085" s="425"/>
    </row>
    <row r="1086" spans="1:7" ht="21" customHeight="1">
      <c r="A1086" s="357">
        <v>2150703</v>
      </c>
      <c r="B1086" s="347" t="s">
        <v>237</v>
      </c>
      <c r="C1086" s="220"/>
      <c r="D1086" s="390"/>
      <c r="E1086" s="390"/>
      <c r="F1086" s="425"/>
      <c r="G1086" s="425"/>
    </row>
    <row r="1087" spans="1:7" ht="21" customHeight="1">
      <c r="A1087" s="357">
        <v>2150704</v>
      </c>
      <c r="B1087" s="347" t="s">
        <v>1041</v>
      </c>
      <c r="C1087" s="220"/>
      <c r="D1087" s="390"/>
      <c r="E1087" s="390"/>
      <c r="F1087" s="425"/>
      <c r="G1087" s="425"/>
    </row>
    <row r="1088" spans="1:7" ht="21" customHeight="1">
      <c r="A1088" s="357">
        <v>2150705</v>
      </c>
      <c r="B1088" s="347" t="s">
        <v>1042</v>
      </c>
      <c r="C1088" s="220"/>
      <c r="D1088" s="390"/>
      <c r="E1088" s="390"/>
      <c r="F1088" s="425"/>
      <c r="G1088" s="425"/>
    </row>
    <row r="1089" spans="1:7" ht="21" customHeight="1">
      <c r="A1089" s="357">
        <v>2150799</v>
      </c>
      <c r="B1089" s="347" t="s">
        <v>1043</v>
      </c>
      <c r="C1089" s="220">
        <v>297</v>
      </c>
      <c r="D1089" s="390">
        <v>360</v>
      </c>
      <c r="E1089" s="390">
        <v>270</v>
      </c>
      <c r="F1089" s="429"/>
      <c r="G1089" s="429"/>
    </row>
    <row r="1090" spans="1:7" s="41" customFormat="1" ht="21" customHeight="1">
      <c r="A1090" s="357">
        <v>21508</v>
      </c>
      <c r="B1090" s="346" t="s">
        <v>1044</v>
      </c>
      <c r="C1090" s="217"/>
      <c r="D1090" s="217"/>
      <c r="E1090" s="217"/>
      <c r="F1090" s="424">
        <f>IFERROR(E1090/D1090,0)*100</f>
        <v>0</v>
      </c>
      <c r="G1090" s="424"/>
    </row>
    <row r="1091" spans="1:7" s="41" customFormat="1" ht="21" customHeight="1">
      <c r="A1091" s="357">
        <v>2150801</v>
      </c>
      <c r="B1091" s="347" t="s">
        <v>235</v>
      </c>
      <c r="C1091" s="220"/>
      <c r="D1091" s="390"/>
      <c r="E1091" s="390"/>
      <c r="F1091" s="425"/>
      <c r="G1091" s="425"/>
    </row>
    <row r="1092" spans="1:7" ht="21" customHeight="1">
      <c r="A1092" s="357">
        <v>2150802</v>
      </c>
      <c r="B1092" s="347" t="s">
        <v>236</v>
      </c>
      <c r="C1092" s="220"/>
      <c r="D1092" s="390"/>
      <c r="E1092" s="390"/>
      <c r="F1092" s="429"/>
      <c r="G1092" s="429"/>
    </row>
    <row r="1093" spans="1:7" ht="21" customHeight="1">
      <c r="A1093" s="357">
        <v>2150803</v>
      </c>
      <c r="B1093" s="347" t="s">
        <v>237</v>
      </c>
      <c r="C1093" s="220"/>
      <c r="D1093" s="390"/>
      <c r="E1093" s="390"/>
      <c r="F1093" s="429"/>
      <c r="G1093" s="429"/>
    </row>
    <row r="1094" spans="1:7" s="41" customFormat="1" ht="21" customHeight="1">
      <c r="A1094" s="357">
        <v>2150804</v>
      </c>
      <c r="B1094" s="347" t="s">
        <v>1045</v>
      </c>
      <c r="C1094" s="220"/>
      <c r="D1094" s="390"/>
      <c r="E1094" s="390"/>
      <c r="F1094" s="425"/>
      <c r="G1094" s="425"/>
    </row>
    <row r="1095" spans="1:7" ht="21" customHeight="1">
      <c r="A1095" s="357">
        <v>2150805</v>
      </c>
      <c r="B1095" s="347" t="s">
        <v>1046</v>
      </c>
      <c r="C1095" s="220"/>
      <c r="D1095" s="390"/>
      <c r="E1095" s="390"/>
      <c r="F1095" s="425"/>
      <c r="G1095" s="425"/>
    </row>
    <row r="1096" spans="1:7" ht="21" customHeight="1">
      <c r="A1096" s="357">
        <v>2150806</v>
      </c>
      <c r="B1096" s="347" t="s">
        <v>1047</v>
      </c>
      <c r="C1096" s="220"/>
      <c r="D1096" s="390"/>
      <c r="E1096" s="390"/>
      <c r="F1096" s="425"/>
      <c r="G1096" s="425"/>
    </row>
    <row r="1097" spans="1:7" ht="21" customHeight="1">
      <c r="A1097" s="357">
        <v>2150899</v>
      </c>
      <c r="B1097" s="347" t="s">
        <v>1048</v>
      </c>
      <c r="C1097" s="220"/>
      <c r="D1097" s="390"/>
      <c r="E1097" s="390"/>
      <c r="F1097" s="425"/>
      <c r="G1097" s="425"/>
    </row>
    <row r="1098" spans="1:7" ht="21" customHeight="1">
      <c r="A1098" s="357">
        <v>21599</v>
      </c>
      <c r="B1098" s="346" t="s">
        <v>1049</v>
      </c>
      <c r="C1098" s="217"/>
      <c r="D1098" s="217"/>
      <c r="E1098" s="217"/>
      <c r="F1098" s="424">
        <f>IFERROR(E1098/D1098,0)*100</f>
        <v>0</v>
      </c>
      <c r="G1098" s="424">
        <v>0</v>
      </c>
    </row>
    <row r="1099" spans="1:7" ht="21" customHeight="1">
      <c r="A1099" s="357">
        <v>2159901</v>
      </c>
      <c r="B1099" s="347" t="s">
        <v>1050</v>
      </c>
      <c r="C1099" s="220"/>
      <c r="D1099" s="390"/>
      <c r="E1099" s="390"/>
      <c r="F1099" s="425"/>
      <c r="G1099" s="425"/>
    </row>
    <row r="1100" spans="1:7" ht="21" customHeight="1">
      <c r="A1100" s="357">
        <v>2159904</v>
      </c>
      <c r="B1100" s="347" t="s">
        <v>1051</v>
      </c>
      <c r="C1100" s="220"/>
      <c r="D1100" s="390"/>
      <c r="E1100" s="390"/>
      <c r="F1100" s="429"/>
      <c r="G1100" s="429"/>
    </row>
    <row r="1101" spans="1:7" ht="21" customHeight="1">
      <c r="A1101" s="357">
        <v>2159905</v>
      </c>
      <c r="B1101" s="347" t="s">
        <v>1052</v>
      </c>
      <c r="C1101" s="220"/>
      <c r="D1101" s="390"/>
      <c r="E1101" s="390"/>
      <c r="F1101" s="425"/>
      <c r="G1101" s="425"/>
    </row>
    <row r="1102" spans="1:7" ht="21" customHeight="1">
      <c r="A1102" s="357">
        <v>2159906</v>
      </c>
      <c r="B1102" s="347" t="s">
        <v>1053</v>
      </c>
      <c r="C1102" s="220"/>
      <c r="D1102" s="390"/>
      <c r="E1102" s="390"/>
      <c r="F1102" s="425"/>
      <c r="G1102" s="425"/>
    </row>
    <row r="1103" spans="1:7" ht="21" customHeight="1">
      <c r="A1103" s="357">
        <v>2159999</v>
      </c>
      <c r="B1103" s="347" t="s">
        <v>1054</v>
      </c>
      <c r="C1103" s="220"/>
      <c r="D1103" s="390"/>
      <c r="E1103" s="390"/>
      <c r="F1103" s="425"/>
      <c r="G1103" s="425"/>
    </row>
    <row r="1104" spans="1:7" s="41" customFormat="1" ht="21" customHeight="1">
      <c r="A1104" s="357">
        <v>216</v>
      </c>
      <c r="B1104" s="346" t="s">
        <v>167</v>
      </c>
      <c r="C1104" s="217">
        <f>C1105+C1115+C1121</f>
        <v>918</v>
      </c>
      <c r="D1104" s="217">
        <f t="shared" ref="D1104:E1104" si="136">D1105+D1115+D1121</f>
        <v>1430</v>
      </c>
      <c r="E1104" s="217">
        <f t="shared" si="136"/>
        <v>737</v>
      </c>
      <c r="F1104" s="424">
        <f t="shared" ref="F1104:F1105" si="137">IFERROR(E1104/D1104,0)*100</f>
        <v>51.5</v>
      </c>
      <c r="G1104" s="424">
        <v>316.3</v>
      </c>
    </row>
    <row r="1105" spans="1:7" s="41" customFormat="1" ht="21" customHeight="1">
      <c r="A1105" s="357">
        <v>21602</v>
      </c>
      <c r="B1105" s="346" t="s">
        <v>1055</v>
      </c>
      <c r="C1105" s="217">
        <f>SUM(C1106:C1114)</f>
        <v>818</v>
      </c>
      <c r="D1105" s="217">
        <f t="shared" ref="D1105:E1105" si="138">SUM(D1106:D1114)</f>
        <v>1375</v>
      </c>
      <c r="E1105" s="217">
        <f t="shared" si="138"/>
        <v>682</v>
      </c>
      <c r="F1105" s="424">
        <f t="shared" si="137"/>
        <v>49.6</v>
      </c>
      <c r="G1105" s="424">
        <v>292.7</v>
      </c>
    </row>
    <row r="1106" spans="1:7" ht="21" customHeight="1">
      <c r="A1106" s="357">
        <v>2160201</v>
      </c>
      <c r="B1106" s="347" t="s">
        <v>235</v>
      </c>
      <c r="C1106" s="220">
        <v>217</v>
      </c>
      <c r="D1106" s="390">
        <v>207</v>
      </c>
      <c r="E1106" s="390">
        <v>207</v>
      </c>
      <c r="F1106" s="425"/>
      <c r="G1106" s="425"/>
    </row>
    <row r="1107" spans="1:7" ht="21" customHeight="1">
      <c r="A1107" s="357">
        <v>2160202</v>
      </c>
      <c r="B1107" s="347" t="s">
        <v>236</v>
      </c>
      <c r="C1107" s="220">
        <v>37</v>
      </c>
      <c r="D1107" s="390">
        <v>37</v>
      </c>
      <c r="E1107" s="390">
        <v>37</v>
      </c>
      <c r="F1107" s="425"/>
      <c r="G1107" s="425"/>
    </row>
    <row r="1108" spans="1:7" ht="21" customHeight="1">
      <c r="A1108" s="357">
        <v>2160203</v>
      </c>
      <c r="B1108" s="347" t="s">
        <v>237</v>
      </c>
      <c r="C1108" s="220"/>
      <c r="D1108" s="390"/>
      <c r="E1108" s="390"/>
      <c r="F1108" s="425"/>
      <c r="G1108" s="425"/>
    </row>
    <row r="1109" spans="1:7" ht="21" customHeight="1">
      <c r="A1109" s="357">
        <v>2160216</v>
      </c>
      <c r="B1109" s="347" t="s">
        <v>1056</v>
      </c>
      <c r="C1109" s="220"/>
      <c r="D1109" s="390"/>
      <c r="E1109" s="390"/>
      <c r="F1109" s="425"/>
      <c r="G1109" s="425"/>
    </row>
    <row r="1110" spans="1:7" ht="21" customHeight="1">
      <c r="A1110" s="357">
        <v>2160217</v>
      </c>
      <c r="B1110" s="347" t="s">
        <v>1057</v>
      </c>
      <c r="C1110" s="220"/>
      <c r="D1110" s="390"/>
      <c r="E1110" s="390"/>
      <c r="F1110" s="429"/>
      <c r="G1110" s="429"/>
    </row>
    <row r="1111" spans="1:7" ht="21" customHeight="1">
      <c r="A1111" s="357">
        <v>2160218</v>
      </c>
      <c r="B1111" s="347" t="s">
        <v>1058</v>
      </c>
      <c r="C1111" s="220"/>
      <c r="D1111" s="390"/>
      <c r="E1111" s="390"/>
      <c r="F1111" s="425"/>
      <c r="G1111" s="425"/>
    </row>
    <row r="1112" spans="1:7" ht="21" customHeight="1">
      <c r="A1112" s="357">
        <v>2160219</v>
      </c>
      <c r="B1112" s="347" t="s">
        <v>1059</v>
      </c>
      <c r="C1112" s="220"/>
      <c r="D1112" s="390"/>
      <c r="E1112" s="390"/>
      <c r="F1112" s="425"/>
      <c r="G1112" s="425"/>
    </row>
    <row r="1113" spans="1:7" ht="21" customHeight="1">
      <c r="A1113" s="357">
        <v>2160250</v>
      </c>
      <c r="B1113" s="347" t="s">
        <v>244</v>
      </c>
      <c r="C1113" s="220"/>
      <c r="D1113" s="390"/>
      <c r="E1113" s="390"/>
      <c r="F1113" s="425"/>
      <c r="G1113" s="425"/>
    </row>
    <row r="1114" spans="1:7" ht="21" customHeight="1">
      <c r="A1114" s="357">
        <v>2160299</v>
      </c>
      <c r="B1114" s="347" t="s">
        <v>1060</v>
      </c>
      <c r="C1114" s="220">
        <v>564</v>
      </c>
      <c r="D1114" s="390">
        <v>1131</v>
      </c>
      <c r="E1114" s="390">
        <v>438</v>
      </c>
      <c r="F1114" s="425"/>
      <c r="G1114" s="425"/>
    </row>
    <row r="1115" spans="1:7" ht="21" customHeight="1">
      <c r="A1115" s="357">
        <v>21606</v>
      </c>
      <c r="B1115" s="346" t="s">
        <v>1061</v>
      </c>
      <c r="C1115" s="217"/>
      <c r="D1115" s="217"/>
      <c r="E1115" s="217"/>
      <c r="F1115" s="424">
        <f>IFERROR(E1115/D1115,0)*100</f>
        <v>0</v>
      </c>
      <c r="G1115" s="424"/>
    </row>
    <row r="1116" spans="1:7" ht="21" customHeight="1">
      <c r="A1116" s="357">
        <v>2160601</v>
      </c>
      <c r="B1116" s="347" t="s">
        <v>235</v>
      </c>
      <c r="C1116" s="220"/>
      <c r="D1116" s="390"/>
      <c r="E1116" s="390"/>
      <c r="F1116" s="429"/>
      <c r="G1116" s="429"/>
    </row>
    <row r="1117" spans="1:7" ht="21" customHeight="1">
      <c r="A1117" s="357">
        <v>2160602</v>
      </c>
      <c r="B1117" s="347" t="s">
        <v>236</v>
      </c>
      <c r="C1117" s="220"/>
      <c r="D1117" s="390"/>
      <c r="E1117" s="390"/>
      <c r="F1117" s="429"/>
      <c r="G1117" s="429"/>
    </row>
    <row r="1118" spans="1:7" ht="21" customHeight="1">
      <c r="A1118" s="357">
        <v>2160603</v>
      </c>
      <c r="B1118" s="347" t="s">
        <v>237</v>
      </c>
      <c r="C1118" s="220"/>
      <c r="D1118" s="390"/>
      <c r="E1118" s="390"/>
      <c r="F1118" s="425"/>
      <c r="G1118" s="425"/>
    </row>
    <row r="1119" spans="1:7" ht="21" customHeight="1">
      <c r="A1119" s="357">
        <v>2160607</v>
      </c>
      <c r="B1119" s="347" t="s">
        <v>1062</v>
      </c>
      <c r="C1119" s="220"/>
      <c r="D1119" s="390"/>
      <c r="E1119" s="390"/>
      <c r="F1119" s="425"/>
      <c r="G1119" s="425"/>
    </row>
    <row r="1120" spans="1:7" ht="21" customHeight="1">
      <c r="A1120" s="357">
        <v>2160699</v>
      </c>
      <c r="B1120" s="347" t="s">
        <v>1063</v>
      </c>
      <c r="C1120" s="220"/>
      <c r="D1120" s="390"/>
      <c r="E1120" s="390"/>
      <c r="F1120" s="429"/>
      <c r="G1120" s="429"/>
    </row>
    <row r="1121" spans="1:7" ht="21" customHeight="1">
      <c r="A1121" s="357">
        <v>21699</v>
      </c>
      <c r="B1121" s="346" t="s">
        <v>1064</v>
      </c>
      <c r="C1121" s="217">
        <f>SUM(C1122:C1123)</f>
        <v>100</v>
      </c>
      <c r="D1121" s="217">
        <f t="shared" ref="D1121:E1121" si="139">SUM(D1122:D1123)</f>
        <v>55</v>
      </c>
      <c r="E1121" s="217">
        <f t="shared" si="139"/>
        <v>55</v>
      </c>
      <c r="F1121" s="424">
        <f>IFERROR(E1121/D1121,0)*100</f>
        <v>100</v>
      </c>
      <c r="G1121" s="424"/>
    </row>
    <row r="1122" spans="1:7" ht="21" customHeight="1">
      <c r="A1122" s="357">
        <v>2169901</v>
      </c>
      <c r="B1122" s="347" t="s">
        <v>1065</v>
      </c>
      <c r="C1122" s="220"/>
      <c r="D1122" s="390"/>
      <c r="E1122" s="390"/>
      <c r="F1122" s="425"/>
      <c r="G1122" s="425"/>
    </row>
    <row r="1123" spans="1:7" ht="21" customHeight="1">
      <c r="A1123" s="357">
        <v>2169999</v>
      </c>
      <c r="B1123" s="347" t="s">
        <v>1066</v>
      </c>
      <c r="C1123" s="220">
        <v>100</v>
      </c>
      <c r="D1123" s="390">
        <v>55</v>
      </c>
      <c r="E1123" s="390">
        <v>55</v>
      </c>
      <c r="F1123" s="425"/>
      <c r="G1123" s="425"/>
    </row>
    <row r="1124" spans="1:7" ht="21" customHeight="1">
      <c r="A1124" s="357">
        <v>217</v>
      </c>
      <c r="B1124" s="346" t="s">
        <v>168</v>
      </c>
      <c r="C1124" s="217">
        <f>C1125+C1132+C1142+C1148+C1151</f>
        <v>381</v>
      </c>
      <c r="D1124" s="217">
        <f t="shared" ref="D1124:E1124" si="140">D1125+D1132+D1142+D1148+D1151</f>
        <v>495</v>
      </c>
      <c r="E1124" s="217">
        <f t="shared" si="140"/>
        <v>389</v>
      </c>
      <c r="F1124" s="424">
        <f t="shared" ref="F1124:F1125" si="141">IFERROR(E1124/D1124,0)*100</f>
        <v>78.599999999999994</v>
      </c>
      <c r="G1124" s="424">
        <v>347.3</v>
      </c>
    </row>
    <row r="1125" spans="1:7" ht="21" customHeight="1">
      <c r="A1125" s="357">
        <v>21701</v>
      </c>
      <c r="B1125" s="346" t="s">
        <v>1067</v>
      </c>
      <c r="C1125" s="217"/>
      <c r="D1125" s="217"/>
      <c r="E1125" s="217"/>
      <c r="F1125" s="424">
        <f t="shared" si="141"/>
        <v>0</v>
      </c>
      <c r="G1125" s="424"/>
    </row>
    <row r="1126" spans="1:7" ht="21" customHeight="1">
      <c r="A1126" s="357">
        <v>2170101</v>
      </c>
      <c r="B1126" s="347" t="s">
        <v>235</v>
      </c>
      <c r="C1126" s="220"/>
      <c r="D1126" s="390"/>
      <c r="E1126" s="390"/>
      <c r="F1126" s="425"/>
      <c r="G1126" s="425"/>
    </row>
    <row r="1127" spans="1:7" ht="21" customHeight="1">
      <c r="A1127" s="357">
        <v>2170102</v>
      </c>
      <c r="B1127" s="347" t="s">
        <v>236</v>
      </c>
      <c r="C1127" s="220"/>
      <c r="D1127" s="390"/>
      <c r="E1127" s="390"/>
      <c r="F1127" s="425"/>
      <c r="G1127" s="425"/>
    </row>
    <row r="1128" spans="1:7" ht="21" customHeight="1">
      <c r="A1128" s="357">
        <v>2170103</v>
      </c>
      <c r="B1128" s="347" t="s">
        <v>237</v>
      </c>
      <c r="C1128" s="220"/>
      <c r="D1128" s="390"/>
      <c r="E1128" s="390"/>
      <c r="F1128" s="425"/>
      <c r="G1128" s="425"/>
    </row>
    <row r="1129" spans="1:7" ht="21" customHeight="1">
      <c r="A1129" s="357">
        <v>2170104</v>
      </c>
      <c r="B1129" s="347" t="s">
        <v>1068</v>
      </c>
      <c r="C1129" s="220"/>
      <c r="D1129" s="390"/>
      <c r="E1129" s="390"/>
      <c r="F1129" s="425"/>
      <c r="G1129" s="425"/>
    </row>
    <row r="1130" spans="1:7" s="41" customFormat="1" ht="21" customHeight="1">
      <c r="A1130" s="357">
        <v>2170150</v>
      </c>
      <c r="B1130" s="347" t="s">
        <v>244</v>
      </c>
      <c r="C1130" s="220"/>
      <c r="D1130" s="390"/>
      <c r="E1130" s="390"/>
      <c r="F1130" s="429"/>
      <c r="G1130" s="429"/>
    </row>
    <row r="1131" spans="1:7" ht="21" customHeight="1">
      <c r="A1131" s="357">
        <v>2170199</v>
      </c>
      <c r="B1131" s="347" t="s">
        <v>1069</v>
      </c>
      <c r="C1131" s="220"/>
      <c r="D1131" s="390"/>
      <c r="E1131" s="390"/>
      <c r="F1131" s="429"/>
      <c r="G1131" s="429"/>
    </row>
    <row r="1132" spans="1:7" ht="21" customHeight="1">
      <c r="A1132" s="357">
        <v>21702</v>
      </c>
      <c r="B1132" s="346" t="s">
        <v>1070</v>
      </c>
      <c r="C1132" s="217"/>
      <c r="D1132" s="217"/>
      <c r="E1132" s="217"/>
      <c r="F1132" s="424">
        <f>IFERROR(E1132/D1132,0)*100</f>
        <v>0</v>
      </c>
      <c r="G1132" s="424"/>
    </row>
    <row r="1133" spans="1:7" ht="21" customHeight="1">
      <c r="A1133" s="357">
        <v>2170201</v>
      </c>
      <c r="B1133" s="347" t="s">
        <v>1071</v>
      </c>
      <c r="C1133" s="220"/>
      <c r="D1133" s="390"/>
      <c r="E1133" s="390"/>
      <c r="F1133" s="425"/>
      <c r="G1133" s="425"/>
    </row>
    <row r="1134" spans="1:7" ht="21" customHeight="1">
      <c r="A1134" s="357">
        <v>2170202</v>
      </c>
      <c r="B1134" s="347" t="s">
        <v>1072</v>
      </c>
      <c r="C1134" s="220"/>
      <c r="D1134" s="390"/>
      <c r="E1134" s="390"/>
      <c r="F1134" s="425"/>
      <c r="G1134" s="425"/>
    </row>
    <row r="1135" spans="1:7" ht="21" customHeight="1">
      <c r="A1135" s="357">
        <v>2170203</v>
      </c>
      <c r="B1135" s="347" t="s">
        <v>1073</v>
      </c>
      <c r="C1135" s="220"/>
      <c r="D1135" s="390"/>
      <c r="E1135" s="390"/>
      <c r="F1135" s="425"/>
      <c r="G1135" s="425"/>
    </row>
    <row r="1136" spans="1:7" ht="21" customHeight="1">
      <c r="A1136" s="357">
        <v>2170204</v>
      </c>
      <c r="B1136" s="347" t="s">
        <v>1074</v>
      </c>
      <c r="C1136" s="220"/>
      <c r="D1136" s="390"/>
      <c r="E1136" s="390"/>
      <c r="F1136" s="425"/>
      <c r="G1136" s="425"/>
    </row>
    <row r="1137" spans="1:7" ht="21" customHeight="1">
      <c r="A1137" s="357">
        <v>2170205</v>
      </c>
      <c r="B1137" s="347" t="s">
        <v>1075</v>
      </c>
      <c r="C1137" s="220"/>
      <c r="D1137" s="390"/>
      <c r="E1137" s="390"/>
      <c r="F1137" s="425"/>
      <c r="G1137" s="425"/>
    </row>
    <row r="1138" spans="1:7" ht="21" customHeight="1">
      <c r="A1138" s="357">
        <v>2170206</v>
      </c>
      <c r="B1138" s="347" t="s">
        <v>1076</v>
      </c>
      <c r="C1138" s="220"/>
      <c r="D1138" s="390"/>
      <c r="E1138" s="390"/>
      <c r="F1138" s="425"/>
      <c r="G1138" s="425"/>
    </row>
    <row r="1139" spans="1:7" ht="21" customHeight="1">
      <c r="A1139" s="357">
        <v>2170207</v>
      </c>
      <c r="B1139" s="347" t="s">
        <v>1077</v>
      </c>
      <c r="C1139" s="220"/>
      <c r="D1139" s="390"/>
      <c r="E1139" s="390"/>
      <c r="F1139" s="425"/>
      <c r="G1139" s="425"/>
    </row>
    <row r="1140" spans="1:7" ht="21" customHeight="1">
      <c r="A1140" s="357">
        <v>2170208</v>
      </c>
      <c r="B1140" s="347" t="s">
        <v>1078</v>
      </c>
      <c r="C1140" s="220"/>
      <c r="D1140" s="390"/>
      <c r="E1140" s="390"/>
      <c r="F1140" s="425"/>
      <c r="G1140" s="425"/>
    </row>
    <row r="1141" spans="1:7" ht="21" customHeight="1">
      <c r="A1141" s="357">
        <v>2170299</v>
      </c>
      <c r="B1141" s="347" t="s">
        <v>1079</v>
      </c>
      <c r="C1141" s="220"/>
      <c r="D1141" s="390"/>
      <c r="E1141" s="390"/>
      <c r="F1141" s="425"/>
      <c r="G1141" s="425"/>
    </row>
    <row r="1142" spans="1:7" ht="21" customHeight="1">
      <c r="A1142" s="357">
        <v>21703</v>
      </c>
      <c r="B1142" s="346" t="s">
        <v>1080</v>
      </c>
      <c r="C1142" s="217">
        <f>SUM(C1143:C1147)</f>
        <v>381</v>
      </c>
      <c r="D1142" s="217">
        <f t="shared" ref="D1142:E1142" si="142">SUM(D1143:D1147)</f>
        <v>381</v>
      </c>
      <c r="E1142" s="217">
        <f t="shared" si="142"/>
        <v>275</v>
      </c>
      <c r="F1142" s="424">
        <f>IFERROR(E1142/D1142,0)*100</f>
        <v>72.2</v>
      </c>
      <c r="G1142" s="424">
        <v>381.9</v>
      </c>
    </row>
    <row r="1143" spans="1:7" ht="21" customHeight="1">
      <c r="A1143" s="357">
        <v>2170301</v>
      </c>
      <c r="B1143" s="347" t="s">
        <v>1081</v>
      </c>
      <c r="C1143" s="220"/>
      <c r="D1143" s="390"/>
      <c r="E1143" s="390"/>
      <c r="F1143" s="425"/>
      <c r="G1143" s="425"/>
    </row>
    <row r="1144" spans="1:7" ht="21" customHeight="1">
      <c r="A1144" s="357">
        <v>2170302</v>
      </c>
      <c r="B1144" s="347" t="s">
        <v>1082</v>
      </c>
      <c r="C1144" s="220">
        <v>22</v>
      </c>
      <c r="D1144" s="390">
        <v>22</v>
      </c>
      <c r="E1144" s="390">
        <v>22</v>
      </c>
      <c r="F1144" s="425"/>
      <c r="G1144" s="425"/>
    </row>
    <row r="1145" spans="1:7" s="41" customFormat="1" ht="21" customHeight="1">
      <c r="A1145" s="357">
        <v>2170303</v>
      </c>
      <c r="B1145" s="347" t="s">
        <v>1083</v>
      </c>
      <c r="C1145" s="220"/>
      <c r="D1145" s="390"/>
      <c r="E1145" s="390"/>
      <c r="F1145" s="425"/>
      <c r="G1145" s="425"/>
    </row>
    <row r="1146" spans="1:7" ht="21" customHeight="1">
      <c r="A1146" s="357">
        <v>2170304</v>
      </c>
      <c r="B1146" s="347" t="s">
        <v>1084</v>
      </c>
      <c r="C1146" s="220"/>
      <c r="D1146" s="390"/>
      <c r="E1146" s="390"/>
      <c r="F1146" s="425"/>
      <c r="G1146" s="425"/>
    </row>
    <row r="1147" spans="1:7" s="41" customFormat="1" ht="21" customHeight="1">
      <c r="A1147" s="357">
        <v>2170399</v>
      </c>
      <c r="B1147" s="347" t="s">
        <v>1085</v>
      </c>
      <c r="C1147" s="220">
        <v>359</v>
      </c>
      <c r="D1147" s="390">
        <v>359</v>
      </c>
      <c r="E1147" s="390">
        <v>253</v>
      </c>
      <c r="F1147" s="425"/>
      <c r="G1147" s="425"/>
    </row>
    <row r="1148" spans="1:7" s="41" customFormat="1" ht="21" customHeight="1">
      <c r="A1148" s="357">
        <v>21704</v>
      </c>
      <c r="B1148" s="346" t="s">
        <v>1086</v>
      </c>
      <c r="C1148" s="217"/>
      <c r="D1148" s="217"/>
      <c r="E1148" s="217"/>
      <c r="F1148" s="424">
        <f>IFERROR(E1148/D1148,0)*100</f>
        <v>0</v>
      </c>
      <c r="G1148" s="424"/>
    </row>
    <row r="1149" spans="1:7" ht="21" customHeight="1">
      <c r="A1149" s="357">
        <v>2170401</v>
      </c>
      <c r="B1149" s="347" t="s">
        <v>1087</v>
      </c>
      <c r="C1149" s="220"/>
      <c r="D1149" s="390"/>
      <c r="E1149" s="390"/>
      <c r="F1149" s="425"/>
      <c r="G1149" s="425"/>
    </row>
    <row r="1150" spans="1:7" ht="21" customHeight="1">
      <c r="A1150" s="357">
        <v>2170499</v>
      </c>
      <c r="B1150" s="347" t="s">
        <v>1088</v>
      </c>
      <c r="C1150" s="220"/>
      <c r="D1150" s="390"/>
      <c r="E1150" s="390"/>
      <c r="F1150" s="425"/>
      <c r="G1150" s="425"/>
    </row>
    <row r="1151" spans="1:7" ht="21" customHeight="1">
      <c r="A1151" s="357">
        <v>21799</v>
      </c>
      <c r="B1151" s="346" t="s">
        <v>1089</v>
      </c>
      <c r="C1151" s="217"/>
      <c r="D1151" s="217">
        <f t="shared" ref="D1151:E1151" si="143">SUM(D1152:D1153)</f>
        <v>114</v>
      </c>
      <c r="E1151" s="217">
        <f t="shared" si="143"/>
        <v>114</v>
      </c>
      <c r="F1151" s="424">
        <f>IFERROR(E1151/D1151,0)*100</f>
        <v>100</v>
      </c>
      <c r="G1151" s="424">
        <v>285</v>
      </c>
    </row>
    <row r="1152" spans="1:7" ht="21" customHeight="1">
      <c r="A1152" s="357">
        <v>2179902</v>
      </c>
      <c r="B1152" s="347" t="s">
        <v>1090</v>
      </c>
      <c r="C1152" s="220"/>
      <c r="D1152" s="390"/>
      <c r="E1152" s="390"/>
      <c r="F1152" s="425"/>
      <c r="G1152" s="425"/>
    </row>
    <row r="1153" spans="1:7" ht="21" customHeight="1">
      <c r="A1153" s="357">
        <v>2179999</v>
      </c>
      <c r="B1153" s="347" t="s">
        <v>1091</v>
      </c>
      <c r="C1153" s="220"/>
      <c r="D1153" s="390">
        <v>114</v>
      </c>
      <c r="E1153" s="390">
        <v>114</v>
      </c>
      <c r="F1153" s="425"/>
      <c r="G1153" s="425"/>
    </row>
    <row r="1154" spans="1:7" ht="21" customHeight="1">
      <c r="A1154" s="357">
        <v>219</v>
      </c>
      <c r="B1154" s="346" t="s">
        <v>169</v>
      </c>
      <c r="C1154" s="217"/>
      <c r="D1154" s="217"/>
      <c r="E1154" s="217"/>
      <c r="F1154" s="424">
        <f t="shared" ref="F1154:F1165" si="144">IFERROR(E1154/D1154,0)*100</f>
        <v>0</v>
      </c>
      <c r="G1154" s="424"/>
    </row>
    <row r="1155" spans="1:7" ht="21" customHeight="1">
      <c r="A1155" s="357">
        <v>21901</v>
      </c>
      <c r="B1155" s="346" t="s">
        <v>1092</v>
      </c>
      <c r="C1155" s="216"/>
      <c r="D1155" s="216"/>
      <c r="E1155" s="216"/>
      <c r="F1155" s="424">
        <f t="shared" si="144"/>
        <v>0</v>
      </c>
      <c r="G1155" s="424"/>
    </row>
    <row r="1156" spans="1:7" ht="21" customHeight="1">
      <c r="A1156" s="357">
        <v>21902</v>
      </c>
      <c r="B1156" s="346" t="s">
        <v>1093</v>
      </c>
      <c r="C1156" s="216"/>
      <c r="D1156" s="216"/>
      <c r="E1156" s="216"/>
      <c r="F1156" s="424">
        <f t="shared" si="144"/>
        <v>0</v>
      </c>
      <c r="G1156" s="424"/>
    </row>
    <row r="1157" spans="1:7" ht="21" customHeight="1">
      <c r="A1157" s="357">
        <v>21903</v>
      </c>
      <c r="B1157" s="346" t="s">
        <v>1094</v>
      </c>
      <c r="C1157" s="216"/>
      <c r="D1157" s="216"/>
      <c r="E1157" s="216"/>
      <c r="F1157" s="424">
        <f t="shared" si="144"/>
        <v>0</v>
      </c>
      <c r="G1157" s="424"/>
    </row>
    <row r="1158" spans="1:7" ht="21" customHeight="1">
      <c r="A1158" s="357">
        <v>21904</v>
      </c>
      <c r="B1158" s="346" t="s">
        <v>1095</v>
      </c>
      <c r="C1158" s="216"/>
      <c r="D1158" s="216"/>
      <c r="E1158" s="216"/>
      <c r="F1158" s="424">
        <f t="shared" si="144"/>
        <v>0</v>
      </c>
      <c r="G1158" s="424"/>
    </row>
    <row r="1159" spans="1:7" s="41" customFormat="1" ht="21" customHeight="1">
      <c r="A1159" s="357">
        <v>21905</v>
      </c>
      <c r="B1159" s="346" t="s">
        <v>1096</v>
      </c>
      <c r="C1159" s="216"/>
      <c r="D1159" s="216"/>
      <c r="E1159" s="216"/>
      <c r="F1159" s="424">
        <f t="shared" si="144"/>
        <v>0</v>
      </c>
      <c r="G1159" s="424"/>
    </row>
    <row r="1160" spans="1:7" ht="21" customHeight="1">
      <c r="A1160" s="357">
        <v>21906</v>
      </c>
      <c r="B1160" s="346" t="s">
        <v>876</v>
      </c>
      <c r="C1160" s="216"/>
      <c r="D1160" s="216"/>
      <c r="E1160" s="216"/>
      <c r="F1160" s="424">
        <f t="shared" si="144"/>
        <v>0</v>
      </c>
      <c r="G1160" s="424"/>
    </row>
    <row r="1161" spans="1:7" ht="21" customHeight="1">
      <c r="A1161" s="357">
        <v>21907</v>
      </c>
      <c r="B1161" s="346" t="s">
        <v>1097</v>
      </c>
      <c r="C1161" s="216"/>
      <c r="D1161" s="216"/>
      <c r="E1161" s="216"/>
      <c r="F1161" s="424">
        <f t="shared" si="144"/>
        <v>0</v>
      </c>
      <c r="G1161" s="424"/>
    </row>
    <row r="1162" spans="1:7" ht="21" customHeight="1">
      <c r="A1162" s="357">
        <v>21908</v>
      </c>
      <c r="B1162" s="346" t="s">
        <v>1098</v>
      </c>
      <c r="C1162" s="216"/>
      <c r="D1162" s="216"/>
      <c r="E1162" s="216"/>
      <c r="F1162" s="424">
        <f t="shared" si="144"/>
        <v>0</v>
      </c>
      <c r="G1162" s="424"/>
    </row>
    <row r="1163" spans="1:7" s="41" customFormat="1" ht="21" customHeight="1">
      <c r="A1163" s="357">
        <v>21999</v>
      </c>
      <c r="B1163" s="346" t="s">
        <v>1099</v>
      </c>
      <c r="C1163" s="216"/>
      <c r="D1163" s="216"/>
      <c r="E1163" s="216"/>
      <c r="F1163" s="424">
        <f t="shared" si="144"/>
        <v>0</v>
      </c>
      <c r="G1163" s="424"/>
    </row>
    <row r="1164" spans="1:7" ht="21" customHeight="1">
      <c r="A1164" s="357">
        <v>220</v>
      </c>
      <c r="B1164" s="346" t="s">
        <v>170</v>
      </c>
      <c r="C1164" s="217">
        <f>C1165+C1192+C1207</f>
        <v>1876</v>
      </c>
      <c r="D1164" s="217">
        <f t="shared" ref="D1164:E1164" si="145">D1165+D1192+D1207</f>
        <v>2234</v>
      </c>
      <c r="E1164" s="217">
        <f t="shared" si="145"/>
        <v>2142</v>
      </c>
      <c r="F1164" s="424">
        <f t="shared" si="144"/>
        <v>95.9</v>
      </c>
      <c r="G1164" s="424">
        <v>48.9</v>
      </c>
    </row>
    <row r="1165" spans="1:7" ht="21" customHeight="1">
      <c r="A1165" s="357">
        <v>22001</v>
      </c>
      <c r="B1165" s="346" t="s">
        <v>1100</v>
      </c>
      <c r="C1165" s="217">
        <f>SUM(C1166:C1191)</f>
        <v>1819</v>
      </c>
      <c r="D1165" s="217">
        <f t="shared" ref="D1165:E1165" si="146">SUM(D1166:D1191)</f>
        <v>2141</v>
      </c>
      <c r="E1165" s="217">
        <f t="shared" si="146"/>
        <v>2074</v>
      </c>
      <c r="F1165" s="424">
        <f t="shared" si="144"/>
        <v>96.9</v>
      </c>
      <c r="G1165" s="424">
        <v>47.8</v>
      </c>
    </row>
    <row r="1166" spans="1:7" ht="21" customHeight="1">
      <c r="A1166" s="357">
        <v>2200101</v>
      </c>
      <c r="B1166" s="347" t="s">
        <v>235</v>
      </c>
      <c r="C1166" s="220">
        <v>578</v>
      </c>
      <c r="D1166" s="390">
        <v>660</v>
      </c>
      <c r="E1166" s="390">
        <v>609</v>
      </c>
      <c r="F1166" s="425"/>
      <c r="G1166" s="425"/>
    </row>
    <row r="1167" spans="1:7" s="41" customFormat="1" ht="21" customHeight="1">
      <c r="A1167" s="357">
        <v>2200102</v>
      </c>
      <c r="B1167" s="347" t="s">
        <v>236</v>
      </c>
      <c r="C1167" s="220"/>
      <c r="D1167" s="390"/>
      <c r="E1167" s="390"/>
      <c r="F1167" s="425"/>
      <c r="G1167" s="425"/>
    </row>
    <row r="1168" spans="1:7" s="41" customFormat="1" ht="21" customHeight="1">
      <c r="A1168" s="357">
        <v>2200103</v>
      </c>
      <c r="B1168" s="347" t="s">
        <v>237</v>
      </c>
      <c r="C1168" s="220"/>
      <c r="D1168" s="390"/>
      <c r="E1168" s="390"/>
      <c r="F1168" s="425"/>
      <c r="G1168" s="425"/>
    </row>
    <row r="1169" spans="1:7" ht="21" customHeight="1">
      <c r="A1169" s="357">
        <v>2200104</v>
      </c>
      <c r="B1169" s="347" t="s">
        <v>1101</v>
      </c>
      <c r="C1169" s="220"/>
      <c r="D1169" s="390"/>
      <c r="E1169" s="390"/>
      <c r="F1169" s="425"/>
      <c r="G1169" s="425"/>
    </row>
    <row r="1170" spans="1:7" ht="21" customHeight="1">
      <c r="A1170" s="357">
        <v>2200106</v>
      </c>
      <c r="B1170" s="347" t="s">
        <v>1102</v>
      </c>
      <c r="C1170" s="220"/>
      <c r="D1170" s="390"/>
      <c r="E1170" s="390"/>
      <c r="F1170" s="425"/>
      <c r="G1170" s="425"/>
    </row>
    <row r="1171" spans="1:7" ht="21" customHeight="1">
      <c r="A1171" s="357">
        <v>2200107</v>
      </c>
      <c r="B1171" s="347" t="s">
        <v>1103</v>
      </c>
      <c r="C1171" s="220"/>
      <c r="D1171" s="390">
        <v>50</v>
      </c>
      <c r="E1171" s="390">
        <v>50</v>
      </c>
      <c r="F1171" s="429"/>
      <c r="G1171" s="429"/>
    </row>
    <row r="1172" spans="1:7" ht="21" customHeight="1">
      <c r="A1172" s="357">
        <v>2200108</v>
      </c>
      <c r="B1172" s="347" t="s">
        <v>1104</v>
      </c>
      <c r="C1172" s="220"/>
      <c r="D1172" s="390"/>
      <c r="E1172" s="390"/>
      <c r="F1172" s="425"/>
      <c r="G1172" s="425"/>
    </row>
    <row r="1173" spans="1:7" ht="21" customHeight="1">
      <c r="A1173" s="357">
        <v>2200109</v>
      </c>
      <c r="B1173" s="347" t="s">
        <v>1105</v>
      </c>
      <c r="C1173" s="220"/>
      <c r="D1173" s="390"/>
      <c r="E1173" s="390"/>
      <c r="F1173" s="429"/>
      <c r="G1173" s="429"/>
    </row>
    <row r="1174" spans="1:7" ht="21" customHeight="1">
      <c r="A1174" s="357">
        <v>2200112</v>
      </c>
      <c r="B1174" s="347" t="s">
        <v>1106</v>
      </c>
      <c r="C1174" s="220"/>
      <c r="D1174" s="390"/>
      <c r="E1174" s="390"/>
      <c r="F1174" s="429"/>
      <c r="G1174" s="429"/>
    </row>
    <row r="1175" spans="1:7" ht="21" customHeight="1">
      <c r="A1175" s="357">
        <v>2200113</v>
      </c>
      <c r="B1175" s="347" t="s">
        <v>1107</v>
      </c>
      <c r="C1175" s="220"/>
      <c r="D1175" s="390"/>
      <c r="E1175" s="390"/>
      <c r="F1175" s="425"/>
      <c r="G1175" s="425"/>
    </row>
    <row r="1176" spans="1:7" ht="21" customHeight="1">
      <c r="A1176" s="357">
        <v>2200114</v>
      </c>
      <c r="B1176" s="347" t="s">
        <v>1108</v>
      </c>
      <c r="C1176" s="220"/>
      <c r="D1176" s="390"/>
      <c r="E1176" s="390"/>
      <c r="F1176" s="425"/>
      <c r="G1176" s="425"/>
    </row>
    <row r="1177" spans="1:7" ht="21" customHeight="1">
      <c r="A1177" s="357">
        <v>2200115</v>
      </c>
      <c r="B1177" s="347" t="s">
        <v>1109</v>
      </c>
      <c r="C1177" s="220"/>
      <c r="D1177" s="390"/>
      <c r="E1177" s="390"/>
      <c r="F1177" s="425"/>
      <c r="G1177" s="425"/>
    </row>
    <row r="1178" spans="1:7" ht="21" customHeight="1">
      <c r="A1178" s="357">
        <v>2200116</v>
      </c>
      <c r="B1178" s="347" t="s">
        <v>1110</v>
      </c>
      <c r="C1178" s="220"/>
      <c r="D1178" s="390"/>
      <c r="E1178" s="390"/>
      <c r="F1178" s="425"/>
      <c r="G1178" s="425"/>
    </row>
    <row r="1179" spans="1:7" ht="21" customHeight="1">
      <c r="A1179" s="357">
        <v>2200119</v>
      </c>
      <c r="B1179" s="347" t="s">
        <v>1111</v>
      </c>
      <c r="C1179" s="220"/>
      <c r="D1179" s="390"/>
      <c r="E1179" s="390"/>
      <c r="F1179" s="425"/>
      <c r="G1179" s="425"/>
    </row>
    <row r="1180" spans="1:7" ht="21" customHeight="1">
      <c r="A1180" s="357">
        <v>2200120</v>
      </c>
      <c r="B1180" s="347" t="s">
        <v>1112</v>
      </c>
      <c r="C1180" s="220"/>
      <c r="D1180" s="390"/>
      <c r="E1180" s="390"/>
      <c r="F1180" s="425"/>
      <c r="G1180" s="425"/>
    </row>
    <row r="1181" spans="1:7" ht="21" customHeight="1">
      <c r="A1181" s="357">
        <v>2200121</v>
      </c>
      <c r="B1181" s="347" t="s">
        <v>1113</v>
      </c>
      <c r="C1181" s="220"/>
      <c r="D1181" s="390"/>
      <c r="E1181" s="390"/>
      <c r="F1181" s="425"/>
      <c r="G1181" s="425"/>
    </row>
    <row r="1182" spans="1:7" ht="21" customHeight="1">
      <c r="A1182" s="357">
        <v>2200122</v>
      </c>
      <c r="B1182" s="347" t="s">
        <v>1114</v>
      </c>
      <c r="C1182" s="220"/>
      <c r="D1182" s="390"/>
      <c r="E1182" s="390"/>
      <c r="F1182" s="425"/>
      <c r="G1182" s="425"/>
    </row>
    <row r="1183" spans="1:7" ht="21" customHeight="1">
      <c r="A1183" s="357">
        <v>2200123</v>
      </c>
      <c r="B1183" s="347" t="s">
        <v>1115</v>
      </c>
      <c r="C1183" s="220"/>
      <c r="D1183" s="390"/>
      <c r="E1183" s="390"/>
      <c r="F1183" s="425"/>
      <c r="G1183" s="425"/>
    </row>
    <row r="1184" spans="1:7" ht="21" customHeight="1">
      <c r="A1184" s="357">
        <v>2200124</v>
      </c>
      <c r="B1184" s="347" t="s">
        <v>1116</v>
      </c>
      <c r="C1184" s="220"/>
      <c r="D1184" s="390"/>
      <c r="E1184" s="390"/>
      <c r="F1184" s="425"/>
      <c r="G1184" s="425"/>
    </row>
    <row r="1185" spans="1:7" ht="21" customHeight="1">
      <c r="A1185" s="357">
        <v>2200125</v>
      </c>
      <c r="B1185" s="347" t="s">
        <v>1117</v>
      </c>
      <c r="C1185" s="220"/>
      <c r="D1185" s="390"/>
      <c r="E1185" s="390"/>
      <c r="F1185" s="429"/>
      <c r="G1185" s="429"/>
    </row>
    <row r="1186" spans="1:7" s="41" customFormat="1" ht="21" customHeight="1">
      <c r="A1186" s="357">
        <v>2200126</v>
      </c>
      <c r="B1186" s="347" t="s">
        <v>1118</v>
      </c>
      <c r="C1186" s="220"/>
      <c r="D1186" s="390"/>
      <c r="E1186" s="390"/>
      <c r="F1186" s="425"/>
      <c r="G1186" s="425"/>
    </row>
    <row r="1187" spans="1:7" ht="21" customHeight="1">
      <c r="A1187" s="357">
        <v>2200127</v>
      </c>
      <c r="B1187" s="347" t="s">
        <v>1119</v>
      </c>
      <c r="C1187" s="220"/>
      <c r="D1187" s="390"/>
      <c r="E1187" s="390"/>
      <c r="F1187" s="425"/>
      <c r="G1187" s="425"/>
    </row>
    <row r="1188" spans="1:7" ht="21" customHeight="1">
      <c r="A1188" s="357">
        <v>2200128</v>
      </c>
      <c r="B1188" s="347" t="s">
        <v>1120</v>
      </c>
      <c r="C1188" s="220"/>
      <c r="D1188" s="390"/>
      <c r="E1188" s="390"/>
      <c r="F1188" s="425"/>
      <c r="G1188" s="425"/>
    </row>
    <row r="1189" spans="1:7" ht="21" customHeight="1">
      <c r="A1189" s="357">
        <v>2200129</v>
      </c>
      <c r="B1189" s="347" t="s">
        <v>1121</v>
      </c>
      <c r="C1189" s="220"/>
      <c r="D1189" s="390"/>
      <c r="E1189" s="390"/>
      <c r="F1189" s="429"/>
      <c r="G1189" s="429"/>
    </row>
    <row r="1190" spans="1:7" ht="21" customHeight="1">
      <c r="A1190" s="357">
        <v>2200150</v>
      </c>
      <c r="B1190" s="347" t="s">
        <v>244</v>
      </c>
      <c r="C1190" s="433">
        <v>1023</v>
      </c>
      <c r="D1190" s="390">
        <v>1113</v>
      </c>
      <c r="E1190" s="390">
        <v>1106</v>
      </c>
      <c r="F1190" s="425"/>
      <c r="G1190" s="425"/>
    </row>
    <row r="1191" spans="1:7" ht="21" customHeight="1">
      <c r="A1191" s="357">
        <v>2200199</v>
      </c>
      <c r="B1191" s="347" t="s">
        <v>1122</v>
      </c>
      <c r="C1191" s="433">
        <v>218</v>
      </c>
      <c r="D1191" s="390">
        <v>318</v>
      </c>
      <c r="E1191" s="390">
        <v>309</v>
      </c>
      <c r="F1191" s="425"/>
      <c r="G1191" s="425"/>
    </row>
    <row r="1192" spans="1:7" s="41" customFormat="1" ht="21" customHeight="1">
      <c r="A1192" s="357">
        <v>22005</v>
      </c>
      <c r="B1192" s="346" t="s">
        <v>1123</v>
      </c>
      <c r="C1192" s="217">
        <f>SUM(C1193:C1206)</f>
        <v>37</v>
      </c>
      <c r="D1192" s="217">
        <f t="shared" ref="D1192:E1192" si="147">SUM(D1193:D1206)</f>
        <v>73</v>
      </c>
      <c r="E1192" s="217">
        <f t="shared" si="147"/>
        <v>59</v>
      </c>
      <c r="F1192" s="424">
        <f>IFERROR(E1192/D1192,0)*100</f>
        <v>80.8</v>
      </c>
      <c r="G1192" s="424">
        <v>143.9</v>
      </c>
    </row>
    <row r="1193" spans="1:7" ht="21" customHeight="1">
      <c r="A1193" s="357">
        <v>2200501</v>
      </c>
      <c r="B1193" s="347" t="s">
        <v>235</v>
      </c>
      <c r="C1193" s="220"/>
      <c r="D1193" s="390"/>
      <c r="E1193" s="390"/>
      <c r="F1193" s="429"/>
      <c r="G1193" s="429"/>
    </row>
    <row r="1194" spans="1:7" ht="21" customHeight="1">
      <c r="A1194" s="357">
        <v>2200502</v>
      </c>
      <c r="B1194" s="347" t="s">
        <v>236</v>
      </c>
      <c r="C1194" s="220"/>
      <c r="D1194" s="390"/>
      <c r="E1194" s="390"/>
      <c r="F1194" s="429"/>
      <c r="G1194" s="429"/>
    </row>
    <row r="1195" spans="1:7" ht="21" customHeight="1">
      <c r="A1195" s="357">
        <v>2200503</v>
      </c>
      <c r="B1195" s="347" t="s">
        <v>237</v>
      </c>
      <c r="C1195" s="220"/>
      <c r="D1195" s="390"/>
      <c r="E1195" s="390"/>
      <c r="F1195" s="425"/>
      <c r="G1195" s="425"/>
    </row>
    <row r="1196" spans="1:7" ht="21" customHeight="1">
      <c r="A1196" s="357">
        <v>2200504</v>
      </c>
      <c r="B1196" s="347" t="s">
        <v>1124</v>
      </c>
      <c r="C1196" s="220">
        <v>12</v>
      </c>
      <c r="D1196" s="390">
        <v>48</v>
      </c>
      <c r="E1196" s="390">
        <v>42</v>
      </c>
      <c r="F1196" s="425"/>
      <c r="G1196" s="425"/>
    </row>
    <row r="1197" spans="1:7" ht="21" customHeight="1">
      <c r="A1197" s="357">
        <v>2200506</v>
      </c>
      <c r="B1197" s="347" t="s">
        <v>1125</v>
      </c>
      <c r="C1197" s="220"/>
      <c r="D1197" s="390"/>
      <c r="E1197" s="390"/>
      <c r="F1197" s="425"/>
      <c r="G1197" s="425"/>
    </row>
    <row r="1198" spans="1:7" s="41" customFormat="1" ht="21" customHeight="1">
      <c r="A1198" s="357">
        <v>2200507</v>
      </c>
      <c r="B1198" s="347" t="s">
        <v>1126</v>
      </c>
      <c r="C1198" s="220"/>
      <c r="D1198" s="390"/>
      <c r="E1198" s="390"/>
      <c r="F1198" s="425"/>
      <c r="G1198" s="425"/>
    </row>
    <row r="1199" spans="1:7" ht="21" customHeight="1">
      <c r="A1199" s="357">
        <v>2200508</v>
      </c>
      <c r="B1199" s="347" t="s">
        <v>1127</v>
      </c>
      <c r="C1199" s="220"/>
      <c r="D1199" s="390"/>
      <c r="E1199" s="390"/>
      <c r="F1199" s="425"/>
      <c r="G1199" s="425"/>
    </row>
    <row r="1200" spans="1:7" ht="21" customHeight="1">
      <c r="A1200" s="357">
        <v>2200509</v>
      </c>
      <c r="B1200" s="347" t="s">
        <v>1128</v>
      </c>
      <c r="C1200" s="220">
        <v>5</v>
      </c>
      <c r="D1200" s="390">
        <v>13</v>
      </c>
      <c r="E1200" s="390">
        <v>5</v>
      </c>
      <c r="F1200" s="425"/>
      <c r="G1200" s="425"/>
    </row>
    <row r="1201" spans="1:7" ht="21" customHeight="1">
      <c r="A1201" s="357">
        <v>2200510</v>
      </c>
      <c r="B1201" s="347" t="s">
        <v>1129</v>
      </c>
      <c r="C1201" s="220"/>
      <c r="D1201" s="390"/>
      <c r="E1201" s="390"/>
      <c r="F1201" s="425"/>
      <c r="G1201" s="425"/>
    </row>
    <row r="1202" spans="1:7" ht="21" customHeight="1">
      <c r="A1202" s="357">
        <v>2200511</v>
      </c>
      <c r="B1202" s="347" t="s">
        <v>1130</v>
      </c>
      <c r="C1202" s="220"/>
      <c r="D1202" s="390"/>
      <c r="E1202" s="390"/>
      <c r="F1202" s="425"/>
      <c r="G1202" s="425"/>
    </row>
    <row r="1203" spans="1:7" ht="21" customHeight="1">
      <c r="A1203" s="357">
        <v>2200512</v>
      </c>
      <c r="B1203" s="347" t="s">
        <v>1131</v>
      </c>
      <c r="C1203" s="220"/>
      <c r="D1203" s="390"/>
      <c r="E1203" s="390"/>
      <c r="F1203" s="425"/>
      <c r="G1203" s="425"/>
    </row>
    <row r="1204" spans="1:7" ht="21" customHeight="1">
      <c r="A1204" s="357">
        <v>2200513</v>
      </c>
      <c r="B1204" s="347" t="s">
        <v>1132</v>
      </c>
      <c r="C1204" s="220"/>
      <c r="D1204" s="390"/>
      <c r="E1204" s="390"/>
      <c r="F1204" s="425"/>
      <c r="G1204" s="425"/>
    </row>
    <row r="1205" spans="1:7" ht="21" customHeight="1">
      <c r="A1205" s="357">
        <v>2200514</v>
      </c>
      <c r="B1205" s="347" t="s">
        <v>1133</v>
      </c>
      <c r="C1205" s="220"/>
      <c r="D1205" s="390"/>
      <c r="E1205" s="390"/>
      <c r="F1205" s="425"/>
      <c r="G1205" s="425"/>
    </row>
    <row r="1206" spans="1:7" ht="21" customHeight="1">
      <c r="A1206" s="357">
        <v>2200599</v>
      </c>
      <c r="B1206" s="347" t="s">
        <v>1134</v>
      </c>
      <c r="C1206" s="220">
        <v>20</v>
      </c>
      <c r="D1206" s="390">
        <v>12</v>
      </c>
      <c r="E1206" s="390">
        <v>12</v>
      </c>
      <c r="F1206" s="425"/>
      <c r="G1206" s="425"/>
    </row>
    <row r="1207" spans="1:7" ht="21" customHeight="1">
      <c r="A1207" s="357">
        <v>22099</v>
      </c>
      <c r="B1207" s="346" t="s">
        <v>1135</v>
      </c>
      <c r="C1207" s="217">
        <f>SUM(C1208)</f>
        <v>20</v>
      </c>
      <c r="D1207" s="217">
        <f t="shared" ref="D1207:E1207" si="148">SUM(D1208)</f>
        <v>20</v>
      </c>
      <c r="E1207" s="217">
        <f t="shared" si="148"/>
        <v>9</v>
      </c>
      <c r="F1207" s="424">
        <f>IFERROR(E1207/D1207,0)*100</f>
        <v>45</v>
      </c>
      <c r="G1207" s="424"/>
    </row>
    <row r="1208" spans="1:7" ht="21" customHeight="1">
      <c r="A1208" s="357">
        <v>2209999</v>
      </c>
      <c r="B1208" s="347" t="s">
        <v>1136</v>
      </c>
      <c r="C1208" s="220">
        <v>20</v>
      </c>
      <c r="D1208" s="390">
        <v>20</v>
      </c>
      <c r="E1208" s="390">
        <v>9</v>
      </c>
      <c r="F1208" s="425"/>
      <c r="G1208" s="425"/>
    </row>
    <row r="1209" spans="1:7" ht="21" customHeight="1">
      <c r="A1209" s="357">
        <v>221</v>
      </c>
      <c r="B1209" s="346" t="s">
        <v>171</v>
      </c>
      <c r="C1209" s="395">
        <f>C1210+C1222+C1226</f>
        <v>15239</v>
      </c>
      <c r="D1209" s="395">
        <f t="shared" ref="D1209:E1209" si="149">D1210+D1222+D1226</f>
        <v>38422</v>
      </c>
      <c r="E1209" s="395">
        <f t="shared" si="149"/>
        <v>35368</v>
      </c>
      <c r="F1209" s="424">
        <f t="shared" ref="F1209:F1210" si="150">IFERROR(E1209/D1209,0)*100</f>
        <v>92.1</v>
      </c>
      <c r="G1209" s="424">
        <v>113.6</v>
      </c>
    </row>
    <row r="1210" spans="1:7" ht="21" customHeight="1">
      <c r="A1210" s="357">
        <v>22101</v>
      </c>
      <c r="B1210" s="346" t="s">
        <v>1137</v>
      </c>
      <c r="C1210" s="217">
        <f>SUM(C1211:C1221)</f>
        <v>3142</v>
      </c>
      <c r="D1210" s="217">
        <f t="shared" ref="D1210:E1210" si="151">SUM(D1211:D1221)</f>
        <v>26009</v>
      </c>
      <c r="E1210" s="217">
        <f t="shared" si="151"/>
        <v>23089</v>
      </c>
      <c r="F1210" s="424">
        <f t="shared" si="150"/>
        <v>88.8</v>
      </c>
      <c r="G1210" s="424">
        <v>112.7</v>
      </c>
    </row>
    <row r="1211" spans="1:7" s="41" customFormat="1" ht="21" customHeight="1">
      <c r="A1211" s="357">
        <v>2210101</v>
      </c>
      <c r="B1211" s="347" t="s">
        <v>1138</v>
      </c>
      <c r="C1211" s="220"/>
      <c r="D1211" s="390"/>
      <c r="E1211" s="390"/>
      <c r="F1211" s="425"/>
      <c r="G1211" s="425"/>
    </row>
    <row r="1212" spans="1:7" s="41" customFormat="1" ht="21" customHeight="1">
      <c r="A1212" s="357">
        <v>2210102</v>
      </c>
      <c r="B1212" s="347" t="s">
        <v>1139</v>
      </c>
      <c r="C1212" s="220"/>
      <c r="D1212" s="390"/>
      <c r="E1212" s="390"/>
      <c r="F1212" s="429"/>
      <c r="G1212" s="429"/>
    </row>
    <row r="1213" spans="1:7" ht="21" customHeight="1">
      <c r="A1213" s="357">
        <v>2210103</v>
      </c>
      <c r="B1213" s="347" t="s">
        <v>1140</v>
      </c>
      <c r="C1213" s="220">
        <v>1605</v>
      </c>
      <c r="D1213" s="390">
        <v>2523</v>
      </c>
      <c r="E1213" s="390">
        <v>2523</v>
      </c>
      <c r="F1213" s="425"/>
      <c r="G1213" s="425"/>
    </row>
    <row r="1214" spans="1:7" ht="21" customHeight="1">
      <c r="A1214" s="357">
        <v>2210104</v>
      </c>
      <c r="B1214" s="347" t="s">
        <v>1141</v>
      </c>
      <c r="C1214" s="220"/>
      <c r="D1214" s="390"/>
      <c r="E1214" s="390"/>
      <c r="F1214" s="425"/>
      <c r="G1214" s="425"/>
    </row>
    <row r="1215" spans="1:7" ht="21" customHeight="1">
      <c r="A1215" s="357">
        <v>2210105</v>
      </c>
      <c r="B1215" s="347" t="s">
        <v>1142</v>
      </c>
      <c r="C1215" s="220"/>
      <c r="D1215" s="390">
        <v>5284</v>
      </c>
      <c r="E1215" s="390">
        <v>5284</v>
      </c>
      <c r="F1215" s="425"/>
      <c r="G1215" s="425"/>
    </row>
    <row r="1216" spans="1:7" ht="21" customHeight="1">
      <c r="A1216" s="357">
        <v>2210106</v>
      </c>
      <c r="B1216" s="347" t="s">
        <v>1143</v>
      </c>
      <c r="C1216" s="220">
        <v>1</v>
      </c>
      <c r="D1216" s="390">
        <v>1</v>
      </c>
      <c r="E1216" s="390">
        <v>1</v>
      </c>
      <c r="F1216" s="425"/>
      <c r="G1216" s="425"/>
    </row>
    <row r="1217" spans="1:7" ht="21" customHeight="1">
      <c r="A1217" s="357">
        <v>2210107</v>
      </c>
      <c r="B1217" s="347" t="s">
        <v>1144</v>
      </c>
      <c r="C1217" s="220">
        <v>5</v>
      </c>
      <c r="D1217" s="390">
        <v>20</v>
      </c>
      <c r="E1217" s="390">
        <v>11</v>
      </c>
      <c r="F1217" s="425"/>
      <c r="G1217" s="425"/>
    </row>
    <row r="1218" spans="1:7" ht="21" customHeight="1">
      <c r="A1218" s="357">
        <v>2210108</v>
      </c>
      <c r="B1218" s="347" t="s">
        <v>1145</v>
      </c>
      <c r="C1218" s="220">
        <v>1531</v>
      </c>
      <c r="D1218" s="390">
        <v>9345</v>
      </c>
      <c r="E1218" s="390">
        <v>9068</v>
      </c>
      <c r="F1218" s="429"/>
      <c r="G1218" s="429"/>
    </row>
    <row r="1219" spans="1:7" ht="21" customHeight="1">
      <c r="A1219" s="357">
        <v>2210109</v>
      </c>
      <c r="B1219" s="347" t="s">
        <v>1146</v>
      </c>
      <c r="C1219" s="220"/>
      <c r="D1219" s="390"/>
      <c r="E1219" s="390"/>
      <c r="F1219" s="425"/>
      <c r="G1219" s="425"/>
    </row>
    <row r="1220" spans="1:7" ht="21" customHeight="1">
      <c r="A1220" s="357">
        <v>2210110</v>
      </c>
      <c r="B1220" s="347" t="s">
        <v>1147</v>
      </c>
      <c r="C1220" s="220"/>
      <c r="D1220" s="390">
        <v>4231</v>
      </c>
      <c r="E1220" s="390">
        <v>4231</v>
      </c>
      <c r="F1220" s="425"/>
      <c r="G1220" s="425"/>
    </row>
    <row r="1221" spans="1:7" ht="21" customHeight="1">
      <c r="A1221" s="357">
        <v>2210199</v>
      </c>
      <c r="B1221" s="347" t="s">
        <v>1148</v>
      </c>
      <c r="C1221" s="220"/>
      <c r="D1221" s="390">
        <f>5055-450</f>
        <v>4605</v>
      </c>
      <c r="E1221" s="390">
        <v>1971</v>
      </c>
      <c r="F1221" s="425"/>
      <c r="G1221" s="425"/>
    </row>
    <row r="1222" spans="1:7" ht="21" customHeight="1">
      <c r="A1222" s="357">
        <v>22102</v>
      </c>
      <c r="B1222" s="346" t="s">
        <v>1149</v>
      </c>
      <c r="C1222" s="217">
        <f>SUM(C1223:C1225)</f>
        <v>12097</v>
      </c>
      <c r="D1222" s="217">
        <f t="shared" ref="D1222:E1222" si="152">SUM(D1223:D1225)</f>
        <v>12377</v>
      </c>
      <c r="E1222" s="217">
        <f t="shared" si="152"/>
        <v>12279</v>
      </c>
      <c r="F1222" s="424">
        <f>IFERROR(E1222/D1222,0)*100</f>
        <v>99.2</v>
      </c>
      <c r="G1222" s="424">
        <v>115.5</v>
      </c>
    </row>
    <row r="1223" spans="1:7" ht="21" customHeight="1">
      <c r="A1223" s="357">
        <v>2210201</v>
      </c>
      <c r="B1223" s="347" t="s">
        <v>1150</v>
      </c>
      <c r="C1223" s="220">
        <v>11797</v>
      </c>
      <c r="D1223" s="390">
        <v>12077</v>
      </c>
      <c r="E1223" s="390">
        <v>11979</v>
      </c>
      <c r="F1223" s="425"/>
      <c r="G1223" s="425"/>
    </row>
    <row r="1224" spans="1:7" s="41" customFormat="1" ht="21" customHeight="1">
      <c r="A1224" s="357">
        <v>2210202</v>
      </c>
      <c r="B1224" s="347" t="s">
        <v>1151</v>
      </c>
      <c r="C1224" s="220"/>
      <c r="D1224" s="390"/>
      <c r="E1224" s="390"/>
      <c r="F1224" s="425"/>
      <c r="G1224" s="425"/>
    </row>
    <row r="1225" spans="1:7" ht="21" customHeight="1">
      <c r="A1225" s="357">
        <v>2210203</v>
      </c>
      <c r="B1225" s="347" t="s">
        <v>1152</v>
      </c>
      <c r="C1225" s="220">
        <v>300</v>
      </c>
      <c r="D1225" s="390">
        <v>300</v>
      </c>
      <c r="E1225" s="390">
        <v>300</v>
      </c>
      <c r="F1225" s="429"/>
      <c r="G1225" s="429"/>
    </row>
    <row r="1226" spans="1:7" ht="21" customHeight="1">
      <c r="A1226" s="357">
        <v>22103</v>
      </c>
      <c r="B1226" s="346" t="s">
        <v>1153</v>
      </c>
      <c r="C1226" s="217"/>
      <c r="D1226" s="217">
        <f t="shared" ref="D1226" si="153">SUM(D1227:D1229)</f>
        <v>36</v>
      </c>
      <c r="E1226" s="217"/>
      <c r="F1226" s="424">
        <f>IFERROR(E1226/D1226,0)*100</f>
        <v>0</v>
      </c>
      <c r="G1226" s="424">
        <v>0</v>
      </c>
    </row>
    <row r="1227" spans="1:7" ht="21" customHeight="1">
      <c r="A1227" s="357">
        <v>2210301</v>
      </c>
      <c r="B1227" s="347" t="s">
        <v>1154</v>
      </c>
      <c r="C1227" s="220"/>
      <c r="D1227" s="390"/>
      <c r="E1227" s="390"/>
      <c r="F1227" s="425"/>
      <c r="G1227" s="425"/>
    </row>
    <row r="1228" spans="1:7" ht="21" customHeight="1">
      <c r="A1228" s="357">
        <v>2210302</v>
      </c>
      <c r="B1228" s="347" t="s">
        <v>1155</v>
      </c>
      <c r="C1228" s="220"/>
      <c r="D1228" s="390"/>
      <c r="E1228" s="390"/>
      <c r="F1228" s="425"/>
      <c r="G1228" s="425"/>
    </row>
    <row r="1229" spans="1:7" ht="21" customHeight="1">
      <c r="A1229" s="357">
        <v>2210399</v>
      </c>
      <c r="B1229" s="347" t="s">
        <v>1156</v>
      </c>
      <c r="C1229" s="220"/>
      <c r="D1229" s="390">
        <v>36</v>
      </c>
      <c r="E1229" s="390"/>
      <c r="F1229" s="425"/>
      <c r="G1229" s="425"/>
    </row>
    <row r="1230" spans="1:7" s="328" customFormat="1" ht="21" customHeight="1">
      <c r="A1230" s="357">
        <v>222</v>
      </c>
      <c r="B1230" s="346" t="s">
        <v>172</v>
      </c>
      <c r="C1230" s="217">
        <f>C1231+C1249+C1256+C1262</f>
        <v>3839</v>
      </c>
      <c r="D1230" s="217">
        <f t="shared" ref="D1230:E1230" si="154">D1231+D1249+D1256+D1262</f>
        <v>5884</v>
      </c>
      <c r="E1230" s="217">
        <f t="shared" si="154"/>
        <v>2958</v>
      </c>
      <c r="F1230" s="424">
        <f t="shared" ref="F1230:F1231" si="155">IFERROR(E1230/D1230,0)*100</f>
        <v>50.3</v>
      </c>
      <c r="G1230" s="424">
        <v>121.7</v>
      </c>
    </row>
    <row r="1231" spans="1:7" ht="21" customHeight="1">
      <c r="A1231" s="357">
        <v>22201</v>
      </c>
      <c r="B1231" s="346" t="s">
        <v>1157</v>
      </c>
      <c r="C1231" s="217">
        <f>SUM(C1232:C1248)</f>
        <v>3839</v>
      </c>
      <c r="D1231" s="217">
        <f t="shared" ref="D1231:E1231" si="156">SUM(D1232:D1248)</f>
        <v>5884</v>
      </c>
      <c r="E1231" s="217">
        <f t="shared" si="156"/>
        <v>2958</v>
      </c>
      <c r="F1231" s="424">
        <f t="shared" si="155"/>
        <v>50.3</v>
      </c>
      <c r="G1231" s="424">
        <v>121.7</v>
      </c>
    </row>
    <row r="1232" spans="1:7" ht="21" customHeight="1">
      <c r="A1232" s="357">
        <v>2220101</v>
      </c>
      <c r="B1232" s="347" t="s">
        <v>235</v>
      </c>
      <c r="C1232" s="220"/>
      <c r="D1232" s="390">
        <v>2</v>
      </c>
      <c r="E1232" s="390">
        <v>2</v>
      </c>
      <c r="F1232" s="425"/>
      <c r="G1232" s="425"/>
    </row>
    <row r="1233" spans="1:7" ht="21" customHeight="1">
      <c r="A1233" s="357">
        <v>2220102</v>
      </c>
      <c r="B1233" s="347" t="s">
        <v>236</v>
      </c>
      <c r="C1233" s="220"/>
      <c r="D1233" s="390"/>
      <c r="E1233" s="390"/>
      <c r="F1233" s="425"/>
      <c r="G1233" s="425"/>
    </row>
    <row r="1234" spans="1:7" ht="21" customHeight="1">
      <c r="A1234" s="357">
        <v>2220103</v>
      </c>
      <c r="B1234" s="347" t="s">
        <v>237</v>
      </c>
      <c r="C1234" s="220"/>
      <c r="D1234" s="390"/>
      <c r="E1234" s="390"/>
      <c r="F1234" s="425"/>
      <c r="G1234" s="425"/>
    </row>
    <row r="1235" spans="1:7" ht="21" customHeight="1">
      <c r="A1235" s="357">
        <v>2220104</v>
      </c>
      <c r="B1235" s="347" t="s">
        <v>1158</v>
      </c>
      <c r="C1235" s="220"/>
      <c r="D1235" s="390"/>
      <c r="E1235" s="390"/>
      <c r="F1235" s="425"/>
      <c r="G1235" s="425"/>
    </row>
    <row r="1236" spans="1:7" s="41" customFormat="1" ht="21" customHeight="1">
      <c r="A1236" s="357">
        <v>2220105</v>
      </c>
      <c r="B1236" s="347" t="s">
        <v>1159</v>
      </c>
      <c r="C1236" s="220"/>
      <c r="D1236" s="390"/>
      <c r="E1236" s="390"/>
      <c r="F1236" s="425"/>
      <c r="G1236" s="425"/>
    </row>
    <row r="1237" spans="1:7" ht="21" customHeight="1">
      <c r="A1237" s="357">
        <v>2220106</v>
      </c>
      <c r="B1237" s="347" t="s">
        <v>1160</v>
      </c>
      <c r="C1237" s="220"/>
      <c r="D1237" s="390"/>
      <c r="E1237" s="390"/>
      <c r="F1237" s="425"/>
      <c r="G1237" s="425"/>
    </row>
    <row r="1238" spans="1:7" ht="21" customHeight="1">
      <c r="A1238" s="357">
        <v>2220107</v>
      </c>
      <c r="B1238" s="347" t="s">
        <v>1161</v>
      </c>
      <c r="C1238" s="220"/>
      <c r="D1238" s="390"/>
      <c r="E1238" s="390"/>
      <c r="F1238" s="429"/>
      <c r="G1238" s="429"/>
    </row>
    <row r="1239" spans="1:7" ht="21" customHeight="1">
      <c r="A1239" s="357">
        <v>2220112</v>
      </c>
      <c r="B1239" s="347" t="s">
        <v>1162</v>
      </c>
      <c r="C1239" s="220"/>
      <c r="D1239" s="390"/>
      <c r="E1239" s="390"/>
      <c r="F1239" s="429"/>
      <c r="G1239" s="429"/>
    </row>
    <row r="1240" spans="1:7" ht="21" customHeight="1">
      <c r="A1240" s="357">
        <v>2220113</v>
      </c>
      <c r="B1240" s="347" t="s">
        <v>1163</v>
      </c>
      <c r="C1240" s="220"/>
      <c r="D1240" s="390"/>
      <c r="E1240" s="390"/>
      <c r="F1240" s="425"/>
      <c r="G1240" s="425"/>
    </row>
    <row r="1241" spans="1:7" ht="21" customHeight="1">
      <c r="A1241" s="357">
        <v>2220114</v>
      </c>
      <c r="B1241" s="347" t="s">
        <v>1164</v>
      </c>
      <c r="C1241" s="220"/>
      <c r="D1241" s="390"/>
      <c r="E1241" s="390"/>
      <c r="F1241" s="425"/>
      <c r="G1241" s="425"/>
    </row>
    <row r="1242" spans="1:7" ht="21" customHeight="1">
      <c r="A1242" s="357">
        <v>2220115</v>
      </c>
      <c r="B1242" s="347" t="s">
        <v>1165</v>
      </c>
      <c r="C1242" s="220"/>
      <c r="D1242" s="390"/>
      <c r="E1242" s="390"/>
      <c r="F1242" s="425"/>
      <c r="G1242" s="425"/>
    </row>
    <row r="1243" spans="1:7" ht="21" customHeight="1">
      <c r="A1243" s="357">
        <v>2220118</v>
      </c>
      <c r="B1243" s="347" t="s">
        <v>1166</v>
      </c>
      <c r="C1243" s="220"/>
      <c r="D1243" s="390"/>
      <c r="E1243" s="390"/>
      <c r="F1243" s="425"/>
      <c r="G1243" s="425"/>
    </row>
    <row r="1244" spans="1:7" s="41" customFormat="1" ht="21" customHeight="1">
      <c r="A1244" s="357">
        <v>2220119</v>
      </c>
      <c r="B1244" s="347" t="s">
        <v>1167</v>
      </c>
      <c r="C1244" s="220"/>
      <c r="D1244" s="390"/>
      <c r="E1244" s="390"/>
      <c r="F1244" s="425"/>
      <c r="G1244" s="425"/>
    </row>
    <row r="1245" spans="1:7" ht="21" customHeight="1">
      <c r="A1245" s="357">
        <v>2220120</v>
      </c>
      <c r="B1245" s="347" t="s">
        <v>1168</v>
      </c>
      <c r="C1245" s="220"/>
      <c r="D1245" s="390"/>
      <c r="E1245" s="390"/>
      <c r="F1245" s="425"/>
      <c r="G1245" s="425"/>
    </row>
    <row r="1246" spans="1:7" ht="21" customHeight="1">
      <c r="A1246" s="357">
        <v>2220121</v>
      </c>
      <c r="B1246" s="347" t="s">
        <v>1169</v>
      </c>
      <c r="C1246" s="220"/>
      <c r="D1246" s="390"/>
      <c r="E1246" s="390"/>
      <c r="F1246" s="425"/>
      <c r="G1246" s="425"/>
    </row>
    <row r="1247" spans="1:7" ht="21" customHeight="1">
      <c r="A1247" s="357">
        <v>2220150</v>
      </c>
      <c r="B1247" s="347" t="s">
        <v>244</v>
      </c>
      <c r="C1247" s="220">
        <v>254</v>
      </c>
      <c r="D1247" s="390">
        <v>273</v>
      </c>
      <c r="E1247" s="390">
        <v>271</v>
      </c>
      <c r="F1247" s="425"/>
      <c r="G1247" s="425"/>
    </row>
    <row r="1248" spans="1:7" ht="21" customHeight="1">
      <c r="A1248" s="357">
        <v>2220199</v>
      </c>
      <c r="B1248" s="347" t="s">
        <v>1170</v>
      </c>
      <c r="C1248" s="220">
        <v>3585</v>
      </c>
      <c r="D1248" s="390">
        <v>5609</v>
      </c>
      <c r="E1248" s="390">
        <v>2685</v>
      </c>
      <c r="F1248" s="425"/>
      <c r="G1248" s="425"/>
    </row>
    <row r="1249" spans="1:7" ht="21" customHeight="1">
      <c r="A1249" s="357">
        <v>22203</v>
      </c>
      <c r="B1249" s="346" t="s">
        <v>1171</v>
      </c>
      <c r="C1249" s="217"/>
      <c r="D1249" s="217"/>
      <c r="E1249" s="217"/>
      <c r="F1249" s="424">
        <f>IFERROR(E1249/D1249,0)*100</f>
        <v>0</v>
      </c>
      <c r="G1249" s="424"/>
    </row>
    <row r="1250" spans="1:7" ht="21" customHeight="1">
      <c r="A1250" s="357">
        <v>2220301</v>
      </c>
      <c r="B1250" s="347" t="s">
        <v>1172</v>
      </c>
      <c r="C1250" s="220"/>
      <c r="D1250" s="390"/>
      <c r="E1250" s="390"/>
      <c r="F1250" s="425"/>
      <c r="G1250" s="425"/>
    </row>
    <row r="1251" spans="1:7" ht="21" customHeight="1">
      <c r="A1251" s="357">
        <v>2220303</v>
      </c>
      <c r="B1251" s="347" t="s">
        <v>1173</v>
      </c>
      <c r="C1251" s="220"/>
      <c r="D1251" s="390"/>
      <c r="E1251" s="390"/>
      <c r="F1251" s="429"/>
      <c r="G1251" s="429"/>
    </row>
    <row r="1252" spans="1:7" ht="21" customHeight="1">
      <c r="A1252" s="357">
        <v>2220304</v>
      </c>
      <c r="B1252" s="347" t="s">
        <v>1174</v>
      </c>
      <c r="C1252" s="220"/>
      <c r="D1252" s="390"/>
      <c r="E1252" s="390"/>
      <c r="F1252" s="425"/>
      <c r="G1252" s="425"/>
    </row>
    <row r="1253" spans="1:7" ht="21" customHeight="1">
      <c r="A1253" s="357">
        <v>2220305</v>
      </c>
      <c r="B1253" s="347" t="s">
        <v>1175</v>
      </c>
      <c r="C1253" s="220"/>
      <c r="D1253" s="390"/>
      <c r="E1253" s="390"/>
      <c r="F1253" s="425"/>
      <c r="G1253" s="425"/>
    </row>
    <row r="1254" spans="1:7" ht="21" customHeight="1">
      <c r="A1254" s="357">
        <v>2220306</v>
      </c>
      <c r="B1254" s="347" t="s">
        <v>1176</v>
      </c>
      <c r="C1254" s="220"/>
      <c r="D1254" s="390"/>
      <c r="E1254" s="390"/>
      <c r="F1254" s="425"/>
      <c r="G1254" s="425"/>
    </row>
    <row r="1255" spans="1:7" ht="21" customHeight="1">
      <c r="A1255" s="357">
        <v>2220399</v>
      </c>
      <c r="B1255" s="347" t="s">
        <v>1177</v>
      </c>
      <c r="C1255" s="220"/>
      <c r="D1255" s="390"/>
      <c r="E1255" s="390"/>
      <c r="F1255" s="425"/>
      <c r="G1255" s="425"/>
    </row>
    <row r="1256" spans="1:7" ht="21" customHeight="1">
      <c r="A1256" s="357">
        <v>22204</v>
      </c>
      <c r="B1256" s="346" t="s">
        <v>1178</v>
      </c>
      <c r="C1256" s="217"/>
      <c r="D1256" s="217"/>
      <c r="E1256" s="217"/>
      <c r="F1256" s="424">
        <f>IFERROR(E1256/D1256,0)*100</f>
        <v>0</v>
      </c>
      <c r="G1256" s="424"/>
    </row>
    <row r="1257" spans="1:7" s="41" customFormat="1" ht="21" customHeight="1">
      <c r="A1257" s="357">
        <v>2220401</v>
      </c>
      <c r="B1257" s="347" t="s">
        <v>1179</v>
      </c>
      <c r="C1257" s="220"/>
      <c r="D1257" s="390"/>
      <c r="E1257" s="390"/>
      <c r="F1257" s="425"/>
      <c r="G1257" s="425"/>
    </row>
    <row r="1258" spans="1:7" ht="21" customHeight="1">
      <c r="A1258" s="357">
        <v>2220402</v>
      </c>
      <c r="B1258" s="347" t="s">
        <v>1180</v>
      </c>
      <c r="C1258" s="220"/>
      <c r="D1258" s="390"/>
      <c r="E1258" s="390"/>
      <c r="F1258" s="430"/>
      <c r="G1258" s="430"/>
    </row>
    <row r="1259" spans="1:7" ht="21" customHeight="1">
      <c r="A1259" s="357">
        <v>2220403</v>
      </c>
      <c r="B1259" s="347" t="s">
        <v>1181</v>
      </c>
      <c r="C1259" s="220"/>
      <c r="D1259" s="390"/>
      <c r="E1259" s="390"/>
      <c r="F1259" s="425"/>
      <c r="G1259" s="425"/>
    </row>
    <row r="1260" spans="1:7" ht="21" customHeight="1">
      <c r="A1260" s="357">
        <v>2220404</v>
      </c>
      <c r="B1260" s="347" t="s">
        <v>1182</v>
      </c>
      <c r="C1260" s="220"/>
      <c r="D1260" s="390"/>
      <c r="E1260" s="390"/>
      <c r="F1260" s="425"/>
      <c r="G1260" s="425"/>
    </row>
    <row r="1261" spans="1:7" s="41" customFormat="1" ht="21" customHeight="1">
      <c r="A1261" s="357">
        <v>2220499</v>
      </c>
      <c r="B1261" s="347" t="s">
        <v>1183</v>
      </c>
      <c r="C1261" s="220"/>
      <c r="D1261" s="390"/>
      <c r="E1261" s="390"/>
      <c r="F1261" s="425"/>
      <c r="G1261" s="425"/>
    </row>
    <row r="1262" spans="1:7" ht="21" customHeight="1">
      <c r="A1262" s="357">
        <v>22205</v>
      </c>
      <c r="B1262" s="346" t="s">
        <v>1184</v>
      </c>
      <c r="C1262" s="217"/>
      <c r="D1262" s="217"/>
      <c r="E1262" s="217"/>
      <c r="F1262" s="424">
        <f>IFERROR(E1262/D1262,0)*100</f>
        <v>0</v>
      </c>
      <c r="G1262" s="424"/>
    </row>
    <row r="1263" spans="1:7" ht="21" customHeight="1">
      <c r="A1263" s="357">
        <v>2220501</v>
      </c>
      <c r="B1263" s="347" t="s">
        <v>1185</v>
      </c>
      <c r="C1263" s="220"/>
      <c r="D1263" s="390"/>
      <c r="E1263" s="390"/>
      <c r="F1263" s="425"/>
      <c r="G1263" s="425"/>
    </row>
    <row r="1264" spans="1:7" ht="21" customHeight="1">
      <c r="A1264" s="357">
        <v>2220502</v>
      </c>
      <c r="B1264" s="347" t="s">
        <v>1186</v>
      </c>
      <c r="C1264" s="220"/>
      <c r="D1264" s="390"/>
      <c r="E1264" s="390"/>
      <c r="F1264" s="429"/>
      <c r="G1264" s="429"/>
    </row>
    <row r="1265" spans="1:7" ht="21" customHeight="1">
      <c r="A1265" s="357">
        <v>2220503</v>
      </c>
      <c r="B1265" s="347" t="s">
        <v>1187</v>
      </c>
      <c r="C1265" s="220"/>
      <c r="D1265" s="390"/>
      <c r="E1265" s="390"/>
      <c r="F1265" s="425"/>
      <c r="G1265" s="425"/>
    </row>
    <row r="1266" spans="1:7" s="41" customFormat="1" ht="21" customHeight="1">
      <c r="A1266" s="357">
        <v>2220504</v>
      </c>
      <c r="B1266" s="347" t="s">
        <v>1188</v>
      </c>
      <c r="C1266" s="220"/>
      <c r="D1266" s="390"/>
      <c r="E1266" s="390"/>
      <c r="F1266" s="425"/>
      <c r="G1266" s="425"/>
    </row>
    <row r="1267" spans="1:7" ht="21" customHeight="1">
      <c r="A1267" s="357">
        <v>2220505</v>
      </c>
      <c r="B1267" s="347" t="s">
        <v>1189</v>
      </c>
      <c r="C1267" s="220"/>
      <c r="D1267" s="390"/>
      <c r="E1267" s="390"/>
      <c r="F1267" s="425"/>
      <c r="G1267" s="425"/>
    </row>
    <row r="1268" spans="1:7" s="41" customFormat="1" ht="21" customHeight="1">
      <c r="A1268" s="357">
        <v>2220506</v>
      </c>
      <c r="B1268" s="347" t="s">
        <v>1190</v>
      </c>
      <c r="C1268" s="220"/>
      <c r="D1268" s="390"/>
      <c r="E1268" s="390"/>
      <c r="F1268" s="425"/>
      <c r="G1268" s="425"/>
    </row>
    <row r="1269" spans="1:7" s="41" customFormat="1" ht="21" customHeight="1">
      <c r="A1269" s="357">
        <v>2220507</v>
      </c>
      <c r="B1269" s="347" t="s">
        <v>1191</v>
      </c>
      <c r="C1269" s="220"/>
      <c r="D1269" s="390"/>
      <c r="E1269" s="390"/>
      <c r="F1269" s="425"/>
      <c r="G1269" s="425"/>
    </row>
    <row r="1270" spans="1:7" ht="21" customHeight="1">
      <c r="A1270" s="357">
        <v>2220508</v>
      </c>
      <c r="B1270" s="347" t="s">
        <v>1192</v>
      </c>
      <c r="C1270" s="220"/>
      <c r="D1270" s="390"/>
      <c r="E1270" s="390"/>
      <c r="F1270" s="425"/>
      <c r="G1270" s="425"/>
    </row>
    <row r="1271" spans="1:7" ht="21" customHeight="1">
      <c r="A1271" s="357">
        <v>2220509</v>
      </c>
      <c r="B1271" s="347" t="s">
        <v>1193</v>
      </c>
      <c r="C1271" s="220"/>
      <c r="D1271" s="390"/>
      <c r="E1271" s="390"/>
      <c r="F1271" s="425"/>
      <c r="G1271" s="425"/>
    </row>
    <row r="1272" spans="1:7" ht="21" customHeight="1">
      <c r="A1272" s="357">
        <v>2220510</v>
      </c>
      <c r="B1272" s="347" t="s">
        <v>1194</v>
      </c>
      <c r="C1272" s="220"/>
      <c r="D1272" s="390"/>
      <c r="E1272" s="390"/>
      <c r="F1272" s="429"/>
      <c r="G1272" s="429"/>
    </row>
    <row r="1273" spans="1:7" ht="21" customHeight="1">
      <c r="A1273" s="357">
        <v>2220511</v>
      </c>
      <c r="B1273" s="347" t="s">
        <v>1195</v>
      </c>
      <c r="C1273" s="220"/>
      <c r="D1273" s="390"/>
      <c r="E1273" s="390"/>
      <c r="F1273" s="425"/>
      <c r="G1273" s="425"/>
    </row>
    <row r="1274" spans="1:7" s="41" customFormat="1" ht="21" customHeight="1">
      <c r="A1274" s="357">
        <v>2220599</v>
      </c>
      <c r="B1274" s="347" t="s">
        <v>1196</v>
      </c>
      <c r="C1274" s="220"/>
      <c r="D1274" s="390"/>
      <c r="E1274" s="390"/>
      <c r="F1274" s="425"/>
      <c r="G1274" s="425"/>
    </row>
    <row r="1275" spans="1:7" ht="21" customHeight="1">
      <c r="A1275" s="357">
        <v>224</v>
      </c>
      <c r="B1275" s="346" t="s">
        <v>1197</v>
      </c>
      <c r="C1275" s="217">
        <f>C1276+C1287+C1294+C1302+C1315+C1319+C1323</f>
        <v>7171</v>
      </c>
      <c r="D1275" s="217">
        <f t="shared" ref="D1275:E1275" si="157">D1276+D1287+D1294+D1302+D1315+D1319+D1323</f>
        <v>12942</v>
      </c>
      <c r="E1275" s="217">
        <f t="shared" si="157"/>
        <v>9198</v>
      </c>
      <c r="F1275" s="424">
        <f t="shared" ref="F1275:F1276" si="158">IFERROR(E1275/D1275,0)*100</f>
        <v>71.099999999999994</v>
      </c>
      <c r="G1275" s="424">
        <v>243.5</v>
      </c>
    </row>
    <row r="1276" spans="1:7" ht="21" customHeight="1">
      <c r="A1276" s="357">
        <v>22401</v>
      </c>
      <c r="B1276" s="346" t="s">
        <v>1198</v>
      </c>
      <c r="C1276" s="217">
        <f>SUM(C1277:C1286)</f>
        <v>1382</v>
      </c>
      <c r="D1276" s="217">
        <f t="shared" ref="D1276:E1276" si="159">SUM(D1277:D1286)</f>
        <v>3578</v>
      </c>
      <c r="E1276" s="217">
        <f t="shared" si="159"/>
        <v>3231</v>
      </c>
      <c r="F1276" s="424">
        <f t="shared" si="158"/>
        <v>90.3</v>
      </c>
      <c r="G1276" s="424">
        <v>242.9</v>
      </c>
    </row>
    <row r="1277" spans="1:7" ht="21" customHeight="1">
      <c r="A1277" s="357">
        <v>2240101</v>
      </c>
      <c r="B1277" s="347" t="s">
        <v>235</v>
      </c>
      <c r="C1277" s="220">
        <v>507</v>
      </c>
      <c r="D1277" s="390">
        <v>492</v>
      </c>
      <c r="E1277" s="390">
        <v>424</v>
      </c>
      <c r="F1277" s="425"/>
      <c r="G1277" s="425"/>
    </row>
    <row r="1278" spans="1:7" ht="21" customHeight="1">
      <c r="A1278" s="357">
        <v>2240102</v>
      </c>
      <c r="B1278" s="347" t="s">
        <v>236</v>
      </c>
      <c r="C1278" s="220"/>
      <c r="D1278" s="390"/>
      <c r="E1278" s="390"/>
      <c r="F1278" s="425"/>
      <c r="G1278" s="425"/>
    </row>
    <row r="1279" spans="1:7" ht="21" customHeight="1">
      <c r="A1279" s="357">
        <v>2240103</v>
      </c>
      <c r="B1279" s="347" t="s">
        <v>237</v>
      </c>
      <c r="C1279" s="220"/>
      <c r="D1279" s="390"/>
      <c r="E1279" s="390"/>
      <c r="F1279" s="425"/>
      <c r="G1279" s="425"/>
    </row>
    <row r="1280" spans="1:7" ht="21" customHeight="1">
      <c r="A1280" s="357">
        <v>2240104</v>
      </c>
      <c r="B1280" s="347" t="s">
        <v>1199</v>
      </c>
      <c r="C1280" s="220">
        <v>25</v>
      </c>
      <c r="D1280" s="390">
        <v>1045</v>
      </c>
      <c r="E1280" s="390">
        <v>1020</v>
      </c>
      <c r="F1280" s="425"/>
      <c r="G1280" s="425"/>
    </row>
    <row r="1281" spans="1:7" ht="21" customHeight="1">
      <c r="A1281" s="357">
        <v>2240105</v>
      </c>
      <c r="B1281" s="347" t="s">
        <v>1200</v>
      </c>
      <c r="C1281" s="220"/>
      <c r="D1281" s="390"/>
      <c r="E1281" s="390"/>
      <c r="F1281" s="425"/>
      <c r="G1281" s="425"/>
    </row>
    <row r="1282" spans="1:7" s="41" customFormat="1" ht="21" customHeight="1">
      <c r="A1282" s="357">
        <v>2240106</v>
      </c>
      <c r="B1282" s="347" t="s">
        <v>1201</v>
      </c>
      <c r="C1282" s="220">
        <v>130</v>
      </c>
      <c r="D1282" s="390">
        <v>1335</v>
      </c>
      <c r="E1282" s="390">
        <v>1154</v>
      </c>
      <c r="F1282" s="425"/>
      <c r="G1282" s="425"/>
    </row>
    <row r="1283" spans="1:7" ht="21" customHeight="1">
      <c r="A1283" s="357">
        <v>2240108</v>
      </c>
      <c r="B1283" s="347" t="s">
        <v>1202</v>
      </c>
      <c r="C1283" s="220">
        <v>116</v>
      </c>
      <c r="D1283" s="390">
        <v>116</v>
      </c>
      <c r="E1283" s="390">
        <v>102</v>
      </c>
      <c r="F1283" s="425"/>
      <c r="G1283" s="425"/>
    </row>
    <row r="1284" spans="1:7" ht="21" customHeight="1">
      <c r="A1284" s="357">
        <v>2240109</v>
      </c>
      <c r="B1284" s="347" t="s">
        <v>1203</v>
      </c>
      <c r="C1284" s="220">
        <v>60</v>
      </c>
      <c r="D1284" s="390">
        <v>68</v>
      </c>
      <c r="E1284" s="390">
        <v>35</v>
      </c>
      <c r="F1284" s="425"/>
      <c r="G1284" s="425"/>
    </row>
    <row r="1285" spans="1:7" ht="21" customHeight="1">
      <c r="A1285" s="357">
        <v>2240150</v>
      </c>
      <c r="B1285" s="347" t="s">
        <v>244</v>
      </c>
      <c r="C1285" s="220">
        <v>544</v>
      </c>
      <c r="D1285" s="390">
        <v>522</v>
      </c>
      <c r="E1285" s="390">
        <v>496</v>
      </c>
      <c r="F1285" s="429"/>
      <c r="G1285" s="429"/>
    </row>
    <row r="1286" spans="1:7" ht="21" customHeight="1">
      <c r="A1286" s="357">
        <v>2240199</v>
      </c>
      <c r="B1286" s="347" t="s">
        <v>1204</v>
      </c>
      <c r="C1286" s="220"/>
      <c r="D1286" s="390"/>
      <c r="E1286" s="390"/>
      <c r="F1286" s="425"/>
      <c r="G1286" s="425"/>
    </row>
    <row r="1287" spans="1:7" ht="21" customHeight="1">
      <c r="A1287" s="357">
        <v>22402</v>
      </c>
      <c r="B1287" s="346" t="s">
        <v>1205</v>
      </c>
      <c r="C1287" s="217">
        <f>SUM(C1288:C1293)</f>
        <v>1211</v>
      </c>
      <c r="D1287" s="217">
        <f t="shared" ref="D1287:E1287" si="160">SUM(D1288:D1293)</f>
        <v>1239</v>
      </c>
      <c r="E1287" s="217">
        <f t="shared" si="160"/>
        <v>1085</v>
      </c>
      <c r="F1287" s="424">
        <f>IFERROR(E1287/D1287,0)*100</f>
        <v>87.6</v>
      </c>
      <c r="G1287" s="424">
        <v>115.4</v>
      </c>
    </row>
    <row r="1288" spans="1:7" ht="21" customHeight="1">
      <c r="A1288" s="357">
        <v>2240201</v>
      </c>
      <c r="B1288" s="347" t="s">
        <v>235</v>
      </c>
      <c r="C1288" s="220">
        <v>548</v>
      </c>
      <c r="D1288" s="390">
        <v>553</v>
      </c>
      <c r="E1288" s="390">
        <v>514</v>
      </c>
      <c r="F1288" s="425"/>
      <c r="G1288" s="425"/>
    </row>
    <row r="1289" spans="1:7" ht="21" customHeight="1">
      <c r="A1289" s="357">
        <v>2240202</v>
      </c>
      <c r="B1289" s="347" t="s">
        <v>236</v>
      </c>
      <c r="C1289" s="220"/>
      <c r="D1289" s="390"/>
      <c r="E1289" s="390"/>
      <c r="F1289" s="429"/>
      <c r="G1289" s="429"/>
    </row>
    <row r="1290" spans="1:7" ht="21" customHeight="1">
      <c r="A1290" s="357">
        <v>2240203</v>
      </c>
      <c r="B1290" s="347" t="s">
        <v>237</v>
      </c>
      <c r="C1290" s="220"/>
      <c r="D1290" s="390"/>
      <c r="E1290" s="390"/>
      <c r="F1290" s="425"/>
      <c r="G1290" s="425"/>
    </row>
    <row r="1291" spans="1:7" ht="21" customHeight="1">
      <c r="A1291" s="357">
        <v>2240204</v>
      </c>
      <c r="B1291" s="347" t="s">
        <v>1206</v>
      </c>
      <c r="C1291" s="220">
        <v>663</v>
      </c>
      <c r="D1291" s="390">
        <v>686</v>
      </c>
      <c r="E1291" s="390">
        <v>571</v>
      </c>
      <c r="F1291" s="425"/>
      <c r="G1291" s="425"/>
    </row>
    <row r="1292" spans="1:7" ht="21" customHeight="1">
      <c r="A1292" s="357">
        <v>2240250</v>
      </c>
      <c r="B1292" s="347" t="s">
        <v>244</v>
      </c>
      <c r="C1292" s="220"/>
      <c r="D1292" s="390"/>
      <c r="E1292" s="390"/>
      <c r="F1292" s="425"/>
      <c r="G1292" s="425"/>
    </row>
    <row r="1293" spans="1:7" ht="21" customHeight="1">
      <c r="A1293" s="357">
        <v>2240299</v>
      </c>
      <c r="B1293" s="347" t="s">
        <v>1207</v>
      </c>
      <c r="C1293" s="220"/>
      <c r="D1293" s="390"/>
      <c r="E1293" s="390"/>
      <c r="F1293" s="425"/>
      <c r="G1293" s="425"/>
    </row>
    <row r="1294" spans="1:7" ht="21" customHeight="1">
      <c r="A1294" s="357">
        <v>22404</v>
      </c>
      <c r="B1294" s="346" t="s">
        <v>1208</v>
      </c>
      <c r="C1294" s="217"/>
      <c r="D1294" s="217"/>
      <c r="E1294" s="217"/>
      <c r="F1294" s="424">
        <f>IFERROR(E1294/D1294,0)*100</f>
        <v>0</v>
      </c>
      <c r="G1294" s="424"/>
    </row>
    <row r="1295" spans="1:7" ht="21" customHeight="1">
      <c r="A1295" s="357">
        <v>2240401</v>
      </c>
      <c r="B1295" s="347" t="s">
        <v>235</v>
      </c>
      <c r="C1295" s="220"/>
      <c r="D1295" s="390"/>
      <c r="E1295" s="390"/>
      <c r="F1295" s="425"/>
      <c r="G1295" s="425"/>
    </row>
    <row r="1296" spans="1:7" s="20" customFormat="1" ht="21" customHeight="1">
      <c r="A1296" s="357">
        <v>2240402</v>
      </c>
      <c r="B1296" s="347" t="s">
        <v>236</v>
      </c>
      <c r="C1296" s="220"/>
      <c r="D1296" s="390"/>
      <c r="E1296" s="390"/>
      <c r="F1296" s="429"/>
      <c r="G1296" s="429"/>
    </row>
    <row r="1297" spans="1:7" s="330" customFormat="1" ht="21" customHeight="1">
      <c r="A1297" s="357">
        <v>2240403</v>
      </c>
      <c r="B1297" s="347" t="s">
        <v>237</v>
      </c>
      <c r="C1297" s="220"/>
      <c r="D1297" s="390"/>
      <c r="E1297" s="390"/>
      <c r="F1297" s="429"/>
      <c r="G1297" s="429"/>
    </row>
    <row r="1298" spans="1:7" ht="21" customHeight="1">
      <c r="A1298" s="357">
        <v>2240404</v>
      </c>
      <c r="B1298" s="347" t="s">
        <v>1209</v>
      </c>
      <c r="C1298" s="220"/>
      <c r="D1298" s="390"/>
      <c r="E1298" s="390"/>
      <c r="F1298" s="425"/>
      <c r="G1298" s="425"/>
    </row>
    <row r="1299" spans="1:7" ht="21" customHeight="1">
      <c r="A1299" s="357">
        <v>2240405</v>
      </c>
      <c r="B1299" s="347" t="s">
        <v>1210</v>
      </c>
      <c r="C1299" s="220"/>
      <c r="D1299" s="390"/>
      <c r="E1299" s="390"/>
      <c r="F1299" s="425"/>
      <c r="G1299" s="425"/>
    </row>
    <row r="1300" spans="1:7" ht="21" customHeight="1">
      <c r="A1300" s="357">
        <v>2240450</v>
      </c>
      <c r="B1300" s="347" t="s">
        <v>244</v>
      </c>
      <c r="C1300" s="220"/>
      <c r="D1300" s="390"/>
      <c r="E1300" s="390"/>
      <c r="F1300" s="425"/>
      <c r="G1300" s="425"/>
    </row>
    <row r="1301" spans="1:7" ht="21" customHeight="1">
      <c r="A1301" s="357">
        <v>2240499</v>
      </c>
      <c r="B1301" s="347" t="s">
        <v>1211</v>
      </c>
      <c r="C1301" s="220"/>
      <c r="D1301" s="390"/>
      <c r="E1301" s="390"/>
      <c r="F1301" s="425"/>
      <c r="G1301" s="425"/>
    </row>
    <row r="1302" spans="1:7" ht="21" customHeight="1">
      <c r="A1302" s="357">
        <v>22405</v>
      </c>
      <c r="B1302" s="346" t="s">
        <v>1212</v>
      </c>
      <c r="C1302" s="217"/>
      <c r="D1302" s="217"/>
      <c r="E1302" s="217"/>
      <c r="F1302" s="424">
        <f>IFERROR(E1302/D1302,0)*100</f>
        <v>0</v>
      </c>
      <c r="G1302" s="424"/>
    </row>
    <row r="1303" spans="1:7" ht="21" customHeight="1">
      <c r="A1303" s="357">
        <v>2240501</v>
      </c>
      <c r="B1303" s="347" t="s">
        <v>235</v>
      </c>
      <c r="C1303" s="220"/>
      <c r="D1303" s="390"/>
      <c r="E1303" s="390"/>
      <c r="F1303" s="425"/>
      <c r="G1303" s="425"/>
    </row>
    <row r="1304" spans="1:7" ht="21" customHeight="1">
      <c r="A1304" s="357">
        <v>2240502</v>
      </c>
      <c r="B1304" s="347" t="s">
        <v>236</v>
      </c>
      <c r="C1304" s="220"/>
      <c r="D1304" s="390"/>
      <c r="E1304" s="390"/>
      <c r="F1304" s="425"/>
      <c r="G1304" s="425"/>
    </row>
    <row r="1305" spans="1:7" ht="21" customHeight="1">
      <c r="A1305" s="357">
        <v>2240503</v>
      </c>
      <c r="B1305" s="347" t="s">
        <v>237</v>
      </c>
      <c r="C1305" s="220"/>
      <c r="D1305" s="390"/>
      <c r="E1305" s="390"/>
      <c r="F1305" s="425"/>
      <c r="G1305" s="425"/>
    </row>
    <row r="1306" spans="1:7" ht="21" customHeight="1">
      <c r="A1306" s="357">
        <v>2240504</v>
      </c>
      <c r="B1306" s="347" t="s">
        <v>1213</v>
      </c>
      <c r="C1306" s="220"/>
      <c r="D1306" s="390"/>
      <c r="E1306" s="390"/>
      <c r="F1306" s="425"/>
      <c r="G1306" s="425"/>
    </row>
    <row r="1307" spans="1:7" ht="21" customHeight="1">
      <c r="A1307" s="357">
        <v>2240505</v>
      </c>
      <c r="B1307" s="347" t="s">
        <v>1214</v>
      </c>
      <c r="C1307" s="220"/>
      <c r="D1307" s="390"/>
      <c r="E1307" s="390"/>
      <c r="F1307" s="425"/>
      <c r="G1307" s="425"/>
    </row>
    <row r="1308" spans="1:7" ht="21" customHeight="1">
      <c r="A1308" s="357">
        <v>2240506</v>
      </c>
      <c r="B1308" s="347" t="s">
        <v>1215</v>
      </c>
      <c r="C1308" s="220"/>
      <c r="D1308" s="390"/>
      <c r="E1308" s="390"/>
      <c r="F1308" s="425"/>
      <c r="G1308" s="425"/>
    </row>
    <row r="1309" spans="1:7" ht="21" customHeight="1">
      <c r="A1309" s="357">
        <v>2240507</v>
      </c>
      <c r="B1309" s="347" t="s">
        <v>1216</v>
      </c>
      <c r="C1309" s="220"/>
      <c r="D1309" s="390"/>
      <c r="E1309" s="390"/>
      <c r="F1309" s="425"/>
      <c r="G1309" s="425"/>
    </row>
    <row r="1310" spans="1:7" ht="21" customHeight="1">
      <c r="A1310" s="357">
        <v>2240508</v>
      </c>
      <c r="B1310" s="347" t="s">
        <v>1217</v>
      </c>
      <c r="C1310" s="220"/>
      <c r="D1310" s="390"/>
      <c r="E1310" s="390"/>
      <c r="F1310" s="429"/>
      <c r="G1310" s="429"/>
    </row>
    <row r="1311" spans="1:7" ht="21" customHeight="1">
      <c r="A1311" s="357">
        <v>2240509</v>
      </c>
      <c r="B1311" s="347" t="s">
        <v>1218</v>
      </c>
      <c r="C1311" s="220"/>
      <c r="D1311" s="390"/>
      <c r="E1311" s="390"/>
      <c r="F1311" s="425"/>
      <c r="G1311" s="425"/>
    </row>
    <row r="1312" spans="1:7" ht="21" customHeight="1">
      <c r="A1312" s="357">
        <v>2240510</v>
      </c>
      <c r="B1312" s="347" t="s">
        <v>1219</v>
      </c>
      <c r="C1312" s="220"/>
      <c r="D1312" s="390"/>
      <c r="E1312" s="390"/>
      <c r="F1312" s="425"/>
      <c r="G1312" s="425"/>
    </row>
    <row r="1313" spans="1:7" ht="21" customHeight="1">
      <c r="A1313" s="357">
        <v>2240550</v>
      </c>
      <c r="B1313" s="347" t="s">
        <v>1220</v>
      </c>
      <c r="C1313" s="220"/>
      <c r="D1313" s="390"/>
      <c r="E1313" s="390"/>
      <c r="F1313" s="425"/>
      <c r="G1313" s="425"/>
    </row>
    <row r="1314" spans="1:7" ht="21" customHeight="1">
      <c r="A1314" s="357">
        <v>2240599</v>
      </c>
      <c r="B1314" s="347" t="s">
        <v>1221</v>
      </c>
      <c r="C1314" s="220"/>
      <c r="D1314" s="390"/>
      <c r="E1314" s="390"/>
      <c r="F1314" s="425"/>
      <c r="G1314" s="425"/>
    </row>
    <row r="1315" spans="1:7" ht="21" customHeight="1">
      <c r="A1315" s="357">
        <v>22406</v>
      </c>
      <c r="B1315" s="346" t="s">
        <v>1222</v>
      </c>
      <c r="C1315" s="217">
        <f>SUM(C1316:C1318)</f>
        <v>3295</v>
      </c>
      <c r="D1315" s="217">
        <f t="shared" ref="D1315:E1315" si="161">SUM(D1316:D1318)</f>
        <v>5545</v>
      </c>
      <c r="E1315" s="217">
        <f t="shared" si="161"/>
        <v>2302</v>
      </c>
      <c r="F1315" s="424">
        <f>IFERROR(E1315/D1315,0)*100</f>
        <v>41.5</v>
      </c>
      <c r="G1315" s="424">
        <v>206.1</v>
      </c>
    </row>
    <row r="1316" spans="1:7" ht="21" customHeight="1">
      <c r="A1316" s="357">
        <v>2240601</v>
      </c>
      <c r="B1316" s="347" t="s">
        <v>1223</v>
      </c>
      <c r="C1316" s="220">
        <v>3292</v>
      </c>
      <c r="D1316" s="390">
        <v>5542</v>
      </c>
      <c r="E1316" s="390">
        <v>2302</v>
      </c>
      <c r="F1316" s="425"/>
      <c r="G1316" s="425"/>
    </row>
    <row r="1317" spans="1:7" ht="21" customHeight="1">
      <c r="A1317" s="357">
        <v>2240602</v>
      </c>
      <c r="B1317" s="347" t="s">
        <v>1224</v>
      </c>
      <c r="C1317" s="220"/>
      <c r="D1317" s="390"/>
      <c r="E1317" s="390"/>
      <c r="F1317" s="425"/>
      <c r="G1317" s="425"/>
    </row>
    <row r="1318" spans="1:7" ht="21" customHeight="1">
      <c r="A1318" s="357">
        <v>2240699</v>
      </c>
      <c r="B1318" s="347" t="s">
        <v>1225</v>
      </c>
      <c r="C1318" s="220">
        <v>3</v>
      </c>
      <c r="D1318" s="390">
        <v>3</v>
      </c>
      <c r="E1318" s="390"/>
      <c r="F1318" s="425"/>
      <c r="G1318" s="425"/>
    </row>
    <row r="1319" spans="1:7" ht="21" customHeight="1">
      <c r="A1319" s="357">
        <v>22407</v>
      </c>
      <c r="B1319" s="346" t="s">
        <v>1226</v>
      </c>
      <c r="C1319" s="217">
        <f>SUM(C1320:C1322)</f>
        <v>1043</v>
      </c>
      <c r="D1319" s="217">
        <f t="shared" ref="D1319:E1319" si="162">SUM(D1320:D1322)</f>
        <v>1920</v>
      </c>
      <c r="E1319" s="217">
        <f t="shared" si="162"/>
        <v>1920</v>
      </c>
      <c r="F1319" s="424">
        <f>IFERROR(E1319/D1319,0)*100</f>
        <v>100</v>
      </c>
      <c r="G1319" s="424"/>
    </row>
    <row r="1320" spans="1:7" ht="21" customHeight="1">
      <c r="A1320" s="357">
        <v>2240703</v>
      </c>
      <c r="B1320" s="347" t="s">
        <v>1227</v>
      </c>
      <c r="C1320" s="220">
        <v>1043</v>
      </c>
      <c r="D1320" s="390">
        <v>1920</v>
      </c>
      <c r="E1320" s="390">
        <v>1920</v>
      </c>
      <c r="F1320" s="425"/>
      <c r="G1320" s="425"/>
    </row>
    <row r="1321" spans="1:7" ht="21" customHeight="1">
      <c r="A1321" s="357">
        <v>2240704</v>
      </c>
      <c r="B1321" s="347" t="s">
        <v>1228</v>
      </c>
      <c r="C1321" s="220"/>
      <c r="D1321" s="390"/>
      <c r="E1321" s="390"/>
      <c r="F1321" s="425"/>
      <c r="G1321" s="425"/>
    </row>
    <row r="1322" spans="1:7" ht="21" customHeight="1">
      <c r="A1322" s="357">
        <v>2240799</v>
      </c>
      <c r="B1322" s="347" t="s">
        <v>1229</v>
      </c>
      <c r="C1322" s="220"/>
      <c r="D1322" s="390"/>
      <c r="E1322" s="390"/>
      <c r="F1322" s="425"/>
      <c r="G1322" s="425"/>
    </row>
    <row r="1323" spans="1:7" ht="21" customHeight="1">
      <c r="A1323" s="357">
        <v>22499</v>
      </c>
      <c r="B1323" s="346" t="s">
        <v>1230</v>
      </c>
      <c r="C1323" s="217">
        <f>SUM(C1324)</f>
        <v>240</v>
      </c>
      <c r="D1323" s="217">
        <f t="shared" ref="D1323:E1323" si="163">SUM(D1324)</f>
        <v>660</v>
      </c>
      <c r="E1323" s="217">
        <f t="shared" si="163"/>
        <v>660</v>
      </c>
      <c r="F1323" s="424">
        <f>IFERROR(E1323/D1323,0)*100</f>
        <v>100</v>
      </c>
      <c r="G1323" s="424">
        <v>169.2</v>
      </c>
    </row>
    <row r="1324" spans="1:7" ht="21" customHeight="1">
      <c r="A1324" s="357">
        <v>2249999</v>
      </c>
      <c r="B1324" s="360" t="s">
        <v>1230</v>
      </c>
      <c r="C1324" s="220">
        <v>240</v>
      </c>
      <c r="D1324" s="390">
        <v>660</v>
      </c>
      <c r="E1324" s="390">
        <v>660</v>
      </c>
      <c r="F1324" s="427"/>
      <c r="G1324" s="427"/>
    </row>
    <row r="1325" spans="1:7" ht="21" customHeight="1">
      <c r="A1325" s="357">
        <v>227</v>
      </c>
      <c r="B1325" s="346" t="s">
        <v>174</v>
      </c>
      <c r="C1325" s="395">
        <v>4500</v>
      </c>
      <c r="D1325" s="395"/>
      <c r="E1325" s="395"/>
      <c r="F1325" s="424">
        <f t="shared" ref="F1325:F1326" si="164">IFERROR(E1325/D1325,0)*100</f>
        <v>0</v>
      </c>
      <c r="G1325" s="424"/>
    </row>
    <row r="1326" spans="1:7" ht="21" customHeight="1">
      <c r="A1326" s="357">
        <v>229</v>
      </c>
      <c r="B1326" s="346" t="s">
        <v>175</v>
      </c>
      <c r="C1326" s="470"/>
      <c r="D1326" s="470">
        <f>D1327</f>
        <v>31</v>
      </c>
      <c r="E1326" s="470"/>
      <c r="F1326" s="424">
        <f t="shared" si="164"/>
        <v>0</v>
      </c>
      <c r="G1326" s="424">
        <v>0</v>
      </c>
    </row>
    <row r="1327" spans="1:7" ht="21" customHeight="1">
      <c r="A1327" s="362" t="s">
        <v>1231</v>
      </c>
      <c r="B1327" s="363" t="s">
        <v>1099</v>
      </c>
      <c r="C1327" s="224"/>
      <c r="D1327" s="390">
        <f>D1328</f>
        <v>31</v>
      </c>
      <c r="E1327" s="390"/>
      <c r="F1327" s="472"/>
      <c r="G1327" s="425"/>
    </row>
    <row r="1328" spans="1:7" ht="21" customHeight="1">
      <c r="A1328" s="362" t="s">
        <v>1232</v>
      </c>
      <c r="B1328" s="363" t="s">
        <v>393</v>
      </c>
      <c r="C1328" s="220"/>
      <c r="D1328" s="390">
        <v>31</v>
      </c>
      <c r="E1328" s="390"/>
      <c r="F1328" s="472"/>
      <c r="G1328" s="425"/>
    </row>
    <row r="1329" spans="1:7" ht="21" customHeight="1">
      <c r="A1329" s="357">
        <v>232</v>
      </c>
      <c r="B1329" s="346" t="s">
        <v>176</v>
      </c>
      <c r="C1329" s="395">
        <f>C1330+C1331+C1336</f>
        <v>22096</v>
      </c>
      <c r="D1329" s="395">
        <f t="shared" ref="D1329:E1329" si="165">D1330+D1331+D1336</f>
        <v>22370</v>
      </c>
      <c r="E1329" s="395">
        <f t="shared" si="165"/>
        <v>22370</v>
      </c>
      <c r="F1329" s="424">
        <f t="shared" ref="F1329:F1331" si="166">IFERROR(E1329/D1329,0)*100</f>
        <v>100</v>
      </c>
      <c r="G1329" s="424">
        <v>95.7</v>
      </c>
    </row>
    <row r="1330" spans="1:7" ht="21" customHeight="1">
      <c r="A1330" s="357">
        <v>23201</v>
      </c>
      <c r="B1330" s="346" t="s">
        <v>1233</v>
      </c>
      <c r="C1330" s="216"/>
      <c r="D1330" s="216"/>
      <c r="E1330" s="216"/>
      <c r="F1330" s="424">
        <f t="shared" si="166"/>
        <v>0</v>
      </c>
      <c r="G1330" s="424"/>
    </row>
    <row r="1331" spans="1:7" ht="21" customHeight="1">
      <c r="A1331" s="357">
        <v>23202</v>
      </c>
      <c r="B1331" s="346" t="s">
        <v>1234</v>
      </c>
      <c r="C1331" s="217"/>
      <c r="D1331" s="217"/>
      <c r="E1331" s="217"/>
      <c r="F1331" s="424">
        <f t="shared" si="166"/>
        <v>0</v>
      </c>
      <c r="G1331" s="424"/>
    </row>
    <row r="1332" spans="1:7" ht="21" customHeight="1">
      <c r="A1332" s="357">
        <v>2320201</v>
      </c>
      <c r="B1332" s="347" t="s">
        <v>1235</v>
      </c>
      <c r="C1332" s="216"/>
      <c r="D1332" s="390"/>
      <c r="E1332" s="390"/>
      <c r="F1332" s="425"/>
      <c r="G1332" s="425"/>
    </row>
    <row r="1333" spans="1:7" ht="21" customHeight="1">
      <c r="A1333" s="357">
        <v>2320202</v>
      </c>
      <c r="B1333" s="347" t="s">
        <v>1236</v>
      </c>
      <c r="C1333" s="216"/>
      <c r="D1333" s="390"/>
      <c r="E1333" s="390"/>
      <c r="F1333" s="425"/>
      <c r="G1333" s="425"/>
    </row>
    <row r="1334" spans="1:7" ht="21" customHeight="1">
      <c r="A1334" s="357">
        <v>2320203</v>
      </c>
      <c r="B1334" s="347" t="s">
        <v>1237</v>
      </c>
      <c r="C1334" s="216"/>
      <c r="D1334" s="390"/>
      <c r="E1334" s="390"/>
      <c r="F1334" s="425"/>
      <c r="G1334" s="425"/>
    </row>
    <row r="1335" spans="1:7" ht="21" customHeight="1">
      <c r="A1335" s="357">
        <v>2320299</v>
      </c>
      <c r="B1335" s="347" t="s">
        <v>1238</v>
      </c>
      <c r="C1335" s="216"/>
      <c r="D1335" s="390"/>
      <c r="E1335" s="390"/>
      <c r="F1335" s="425"/>
      <c r="G1335" s="425"/>
    </row>
    <row r="1336" spans="1:7" ht="21" customHeight="1">
      <c r="A1336" s="357">
        <v>23203</v>
      </c>
      <c r="B1336" s="346" t="s">
        <v>1239</v>
      </c>
      <c r="C1336" s="217">
        <f>SUM(C1337:C1340)</f>
        <v>22096</v>
      </c>
      <c r="D1336" s="217">
        <f t="shared" ref="D1336:E1336" si="167">SUM(D1337:D1340)</f>
        <v>22370</v>
      </c>
      <c r="E1336" s="217">
        <f t="shared" si="167"/>
        <v>22370</v>
      </c>
      <c r="F1336" s="424">
        <f>IFERROR(E1336/D1336,0)*100</f>
        <v>100</v>
      </c>
      <c r="G1336" s="424">
        <v>95.7</v>
      </c>
    </row>
    <row r="1337" spans="1:7" ht="21" customHeight="1">
      <c r="A1337" s="357">
        <v>2320301</v>
      </c>
      <c r="B1337" s="347" t="s">
        <v>1240</v>
      </c>
      <c r="C1337" s="220">
        <v>22096</v>
      </c>
      <c r="D1337" s="390">
        <v>22370</v>
      </c>
      <c r="E1337" s="390">
        <v>22370</v>
      </c>
      <c r="F1337" s="425"/>
      <c r="G1337" s="425"/>
    </row>
    <row r="1338" spans="1:7" ht="21" customHeight="1">
      <c r="A1338" s="357">
        <v>2320302</v>
      </c>
      <c r="B1338" s="347" t="s">
        <v>1241</v>
      </c>
      <c r="C1338" s="220"/>
      <c r="D1338" s="390"/>
      <c r="E1338" s="390"/>
      <c r="F1338" s="425"/>
      <c r="G1338" s="425"/>
    </row>
    <row r="1339" spans="1:7" ht="21" customHeight="1">
      <c r="A1339" s="357">
        <v>2320303</v>
      </c>
      <c r="B1339" s="347" t="s">
        <v>1242</v>
      </c>
      <c r="C1339" s="220"/>
      <c r="D1339" s="390"/>
      <c r="E1339" s="390"/>
      <c r="F1339" s="425"/>
      <c r="G1339" s="425"/>
    </row>
    <row r="1340" spans="1:7" ht="21" customHeight="1">
      <c r="A1340" s="357">
        <v>2320399</v>
      </c>
      <c r="B1340" s="347" t="s">
        <v>1243</v>
      </c>
      <c r="C1340" s="220"/>
      <c r="D1340" s="390"/>
      <c r="E1340" s="390"/>
      <c r="F1340" s="425"/>
      <c r="G1340" s="425"/>
    </row>
    <row r="1341" spans="1:7" ht="21" customHeight="1">
      <c r="A1341" s="357">
        <v>233</v>
      </c>
      <c r="B1341" s="346" t="s">
        <v>177</v>
      </c>
      <c r="C1341" s="217">
        <f>C1342+C1343+C1344</f>
        <v>90</v>
      </c>
      <c r="D1341" s="217">
        <f t="shared" ref="D1341:E1341" si="168">D1342+D1343+D1344</f>
        <v>121</v>
      </c>
      <c r="E1341" s="217">
        <f t="shared" si="168"/>
        <v>121</v>
      </c>
      <c r="F1341" s="424">
        <f t="shared" ref="F1341:F1344" si="169">IFERROR(E1341/D1341,0)*100</f>
        <v>100</v>
      </c>
      <c r="G1341" s="424">
        <v>168.1</v>
      </c>
    </row>
    <row r="1342" spans="1:7" ht="21" customHeight="1">
      <c r="A1342" s="357">
        <v>23301</v>
      </c>
      <c r="B1342" s="346" t="s">
        <v>1244</v>
      </c>
      <c r="C1342" s="216"/>
      <c r="D1342" s="395"/>
      <c r="E1342" s="395"/>
      <c r="F1342" s="424">
        <f t="shared" si="169"/>
        <v>0</v>
      </c>
      <c r="G1342" s="424"/>
    </row>
    <row r="1343" spans="1:7" ht="21" customHeight="1">
      <c r="A1343" s="357">
        <v>23302</v>
      </c>
      <c r="B1343" s="346" t="s">
        <v>1245</v>
      </c>
      <c r="C1343" s="216"/>
      <c r="D1343" s="395"/>
      <c r="E1343" s="395"/>
      <c r="F1343" s="424">
        <f t="shared" si="169"/>
        <v>0</v>
      </c>
      <c r="G1343" s="424"/>
    </row>
    <row r="1344" spans="1:7" ht="21" customHeight="1">
      <c r="A1344" s="357">
        <v>23303</v>
      </c>
      <c r="B1344" s="346" t="s">
        <v>1246</v>
      </c>
      <c r="C1344" s="216">
        <v>90</v>
      </c>
      <c r="D1344" s="395">
        <v>121</v>
      </c>
      <c r="E1344" s="395">
        <v>121</v>
      </c>
      <c r="F1344" s="424">
        <f t="shared" si="169"/>
        <v>100</v>
      </c>
      <c r="G1344" s="424">
        <v>168.1</v>
      </c>
    </row>
    <row r="1345" spans="1:7" ht="21" customHeight="1">
      <c r="A1345" s="350"/>
      <c r="B1345" s="346"/>
      <c r="C1345" s="216"/>
      <c r="D1345" s="395"/>
      <c r="E1345" s="395"/>
      <c r="F1345" s="429"/>
      <c r="G1345" s="429"/>
    </row>
    <row r="1346" spans="1:7" ht="20.25" customHeight="1">
      <c r="A1346" s="345"/>
      <c r="B1346" s="364" t="s">
        <v>178</v>
      </c>
      <c r="C1346" s="217">
        <f>C5+C247+C287+C306+C396+C448+C504+C561+C690+C774+C851+C874+C982+C1040+C1104+C1154+C1164+C1209+C1230+C1275+C1325+C1326+C1329+C1341+C1124</f>
        <v>388086</v>
      </c>
      <c r="D1346" s="217">
        <f t="shared" ref="D1346:E1346" si="170">D5+D247+D287+D306+D396+D448+D504+D561+D690+D774+D851+D874+D982+D1040+D1104+D1154+D1164+D1209+D1230+D1275+D1325+D1326+D1329+D1341+D1124</f>
        <v>545616</v>
      </c>
      <c r="E1346" s="217">
        <f t="shared" si="170"/>
        <v>489293</v>
      </c>
      <c r="F1346" s="238">
        <f t="shared" ref="F1346" si="171">E1346/D1346*100</f>
        <v>89.7</v>
      </c>
      <c r="G1346" s="238">
        <v>109.5</v>
      </c>
    </row>
  </sheetData>
  <mergeCells count="1">
    <mergeCell ref="B2:G2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95" orientation="portrait" useFirstPageNumber="1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R70"/>
  <sheetViews>
    <sheetView zoomScaleNormal="100" zoomScaleSheetLayoutView="100" workbookViewId="0"/>
  </sheetViews>
  <sheetFormatPr defaultColWidth="9" defaultRowHeight="14.25"/>
  <cols>
    <col min="1" max="1" width="34.25" style="297" customWidth="1"/>
    <col min="2" max="2" width="10.625" style="298" customWidth="1"/>
    <col min="3" max="3" width="34.25" style="297" customWidth="1"/>
    <col min="4" max="4" width="10.625" style="298" customWidth="1"/>
    <col min="5" max="16384" width="9" style="299"/>
  </cols>
  <sheetData>
    <row r="1" spans="1:148" customFormat="1" ht="27" customHeight="1">
      <c r="A1" s="267" t="s">
        <v>1247</v>
      </c>
      <c r="B1" s="300"/>
      <c r="C1" s="301"/>
      <c r="D1" s="300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</row>
    <row r="2" spans="1:148" customFormat="1" ht="27" customHeight="1">
      <c r="A2" s="486" t="s">
        <v>1248</v>
      </c>
      <c r="B2" s="487"/>
      <c r="C2" s="488"/>
      <c r="D2" s="487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</row>
    <row r="3" spans="1:148" customFormat="1" ht="19.899999999999999" customHeight="1">
      <c r="A3" s="302"/>
      <c r="B3" s="303"/>
      <c r="C3" s="484" t="s">
        <v>181</v>
      </c>
      <c r="D3" s="484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</row>
    <row r="4" spans="1:148" customFormat="1" ht="20.100000000000001" customHeight="1">
      <c r="A4" s="304" t="s">
        <v>182</v>
      </c>
      <c r="B4" s="305" t="s">
        <v>121</v>
      </c>
      <c r="C4" s="304" t="s">
        <v>183</v>
      </c>
      <c r="D4" s="305" t="s">
        <v>121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  <c r="EI4" s="299"/>
      <c r="EJ4" s="299"/>
      <c r="EK4" s="299"/>
      <c r="EL4" s="299"/>
      <c r="EM4" s="299"/>
      <c r="EN4" s="299"/>
      <c r="EO4" s="299"/>
      <c r="EP4" s="299"/>
      <c r="EQ4" s="299"/>
      <c r="ER4" s="299"/>
    </row>
    <row r="5" spans="1:148" customFormat="1" ht="20.100000000000001" customHeight="1">
      <c r="A5" s="306" t="s">
        <v>184</v>
      </c>
      <c r="B5" s="216">
        <f>'4'!D31</f>
        <v>78022</v>
      </c>
      <c r="C5" s="308" t="s">
        <v>185</v>
      </c>
      <c r="D5" s="216">
        <f>'5'!E1346</f>
        <v>489293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299"/>
      <c r="EM5" s="299"/>
      <c r="EN5" s="299"/>
      <c r="EO5" s="299"/>
      <c r="EP5" s="299"/>
      <c r="EQ5" s="299"/>
      <c r="ER5" s="299"/>
    </row>
    <row r="6" spans="1:148" s="20" customFormat="1" ht="20.100000000000001" customHeight="1">
      <c r="A6" s="309" t="s">
        <v>186</v>
      </c>
      <c r="B6" s="395">
        <f>B7+B11+B14+B15+B19+B20+B25</f>
        <v>660189</v>
      </c>
      <c r="C6" s="311" t="s">
        <v>187</v>
      </c>
      <c r="D6" s="217">
        <f>D11+D15+D16+D17+D18+D19+D20+D7</f>
        <v>54415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299"/>
      <c r="EM6" s="299"/>
      <c r="EN6" s="299"/>
      <c r="EO6" s="299"/>
      <c r="EP6" s="299"/>
      <c r="EQ6" s="299"/>
      <c r="ER6" s="299"/>
    </row>
    <row r="7" spans="1:148" s="20" customFormat="1" ht="20.100000000000001" customHeight="1">
      <c r="A7" s="412" t="s">
        <v>188</v>
      </c>
      <c r="B7" s="390">
        <f>SUM(B8:B10)</f>
        <v>415994</v>
      </c>
      <c r="C7" s="413" t="s">
        <v>1249</v>
      </c>
      <c r="D7" s="224">
        <f>SUM(D8:D10)</f>
        <v>27319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  <c r="EI7" s="299"/>
      <c r="EJ7" s="299"/>
      <c r="EK7" s="299"/>
      <c r="EL7" s="299"/>
      <c r="EM7" s="299"/>
      <c r="EN7" s="299"/>
      <c r="EO7" s="299"/>
      <c r="EP7" s="299"/>
      <c r="EQ7" s="299"/>
      <c r="ER7" s="299"/>
    </row>
    <row r="8" spans="1:148" s="20" customFormat="1" ht="20.100000000000001" customHeight="1">
      <c r="A8" s="414" t="s">
        <v>190</v>
      </c>
      <c r="B8" s="220">
        <f>'3'!B8</f>
        <v>9979</v>
      </c>
      <c r="C8" s="413" t="s">
        <v>1250</v>
      </c>
      <c r="D8" s="224">
        <v>1010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</row>
    <row r="9" spans="1:148" s="20" customFormat="1" ht="20.100000000000001" customHeight="1">
      <c r="A9" s="316" t="s">
        <v>192</v>
      </c>
      <c r="B9" s="220">
        <f>'3'!B9</f>
        <v>381034</v>
      </c>
      <c r="C9" s="413" t="s">
        <v>1251</v>
      </c>
      <c r="D9" s="224">
        <v>25678</v>
      </c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299"/>
      <c r="EG9" s="299"/>
      <c r="EH9" s="299"/>
      <c r="EI9" s="299"/>
      <c r="EJ9" s="299"/>
      <c r="EK9" s="299"/>
      <c r="EL9" s="299"/>
      <c r="EM9" s="299"/>
      <c r="EN9" s="299"/>
      <c r="EO9" s="299"/>
      <c r="EP9" s="299"/>
      <c r="EQ9" s="299"/>
      <c r="ER9" s="299"/>
    </row>
    <row r="10" spans="1:148" s="20" customFormat="1" ht="20.100000000000001" customHeight="1">
      <c r="A10" s="316" t="s">
        <v>194</v>
      </c>
      <c r="B10" s="220">
        <f>'3'!B10</f>
        <v>24981</v>
      </c>
      <c r="C10" s="413" t="s">
        <v>1252</v>
      </c>
      <c r="D10" s="224">
        <v>631</v>
      </c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</row>
    <row r="11" spans="1:148" s="20" customFormat="1" ht="20.100000000000001" customHeight="1">
      <c r="A11" s="316" t="s">
        <v>1253</v>
      </c>
      <c r="B11" s="220">
        <f>SUM(B12:B13)</f>
        <v>1869</v>
      </c>
      <c r="C11" s="314" t="s">
        <v>189</v>
      </c>
      <c r="D11" s="224">
        <f>SUM(D12:D13)</f>
        <v>24119</v>
      </c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  <c r="EI11" s="299"/>
      <c r="EJ11" s="299"/>
      <c r="EK11" s="299"/>
      <c r="EL11" s="299"/>
      <c r="EM11" s="299"/>
      <c r="EN11" s="299"/>
      <c r="EO11" s="299"/>
      <c r="EP11" s="299"/>
      <c r="EQ11" s="299"/>
      <c r="ER11" s="299"/>
    </row>
    <row r="12" spans="1:148" s="20" customFormat="1" ht="20.100000000000001" customHeight="1">
      <c r="A12" s="316" t="s">
        <v>1254</v>
      </c>
      <c r="B12" s="220"/>
      <c r="C12" s="314" t="s">
        <v>191</v>
      </c>
      <c r="D12" s="415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</row>
    <row r="13" spans="1:148" s="20" customFormat="1" ht="20.100000000000001" customHeight="1">
      <c r="A13" s="316" t="s">
        <v>1255</v>
      </c>
      <c r="B13" s="220">
        <v>1869</v>
      </c>
      <c r="C13" s="314" t="s">
        <v>193</v>
      </c>
      <c r="D13" s="224">
        <v>24119</v>
      </c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</row>
    <row r="14" spans="1:148" s="20" customFormat="1" ht="20.100000000000001" customHeight="1">
      <c r="A14" s="416" t="s">
        <v>196</v>
      </c>
      <c r="B14" s="220">
        <v>62167</v>
      </c>
      <c r="C14" s="417"/>
      <c r="D14" s="417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299"/>
      <c r="EL14" s="299"/>
      <c r="EM14" s="299"/>
      <c r="EN14" s="299"/>
      <c r="EO14" s="299"/>
      <c r="EP14" s="299"/>
      <c r="EQ14" s="299"/>
      <c r="ER14" s="299"/>
    </row>
    <row r="15" spans="1:148" customFormat="1" ht="20.100000000000001" customHeight="1">
      <c r="A15" s="414" t="s">
        <v>198</v>
      </c>
      <c r="B15" s="224">
        <f>SUM(B16:B18)</f>
        <v>25670</v>
      </c>
      <c r="C15" s="413" t="s">
        <v>195</v>
      </c>
      <c r="D15" s="415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</row>
    <row r="16" spans="1:148" customFormat="1" ht="20.100000000000001" customHeight="1">
      <c r="A16" s="33" t="s">
        <v>200</v>
      </c>
      <c r="B16" s="220">
        <v>21000</v>
      </c>
      <c r="C16" s="413" t="s">
        <v>197</v>
      </c>
      <c r="D16" s="224">
        <f>D15</f>
        <v>0</v>
      </c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</row>
    <row r="17" spans="1:148" customFormat="1" ht="20.100000000000001" customHeight="1">
      <c r="A17" s="33" t="s">
        <v>202</v>
      </c>
      <c r="B17" s="220">
        <v>4670</v>
      </c>
      <c r="C17" s="413" t="s">
        <v>199</v>
      </c>
      <c r="D17" s="224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</row>
    <row r="18" spans="1:148" customFormat="1" ht="20.100000000000001" customHeight="1">
      <c r="A18" s="33" t="s">
        <v>204</v>
      </c>
      <c r="B18" s="220"/>
      <c r="C18" s="413" t="s">
        <v>201</v>
      </c>
      <c r="D18" s="224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</row>
    <row r="19" spans="1:148" customFormat="1" ht="20.100000000000001" customHeight="1">
      <c r="A19" s="33" t="s">
        <v>206</v>
      </c>
      <c r="B19" s="220">
        <v>459</v>
      </c>
      <c r="C19" s="413" t="s">
        <v>203</v>
      </c>
      <c r="D19" s="224">
        <v>2977</v>
      </c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</row>
    <row r="20" spans="1:148" customFormat="1" ht="20.100000000000001" customHeight="1">
      <c r="A20" s="413" t="s">
        <v>208</v>
      </c>
      <c r="B20" s="220">
        <f>SUM(B21:B24)</f>
        <v>4900</v>
      </c>
      <c r="C20" s="413" t="s">
        <v>205</v>
      </c>
      <c r="D20" s="41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</row>
    <row r="21" spans="1:148" customFormat="1" ht="20.100000000000001" customHeight="1">
      <c r="A21" s="413" t="s">
        <v>210</v>
      </c>
      <c r="B21" s="220">
        <v>4900</v>
      </c>
      <c r="C21" s="413" t="s">
        <v>207</v>
      </c>
      <c r="D21" s="415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  <c r="EI21" s="299"/>
      <c r="EJ21" s="299"/>
      <c r="EK21" s="299"/>
      <c r="EL21" s="299"/>
      <c r="EM21" s="299"/>
      <c r="EN21" s="299"/>
      <c r="EO21" s="299"/>
      <c r="EP21" s="299"/>
      <c r="EQ21" s="299"/>
      <c r="ER21" s="299"/>
    </row>
    <row r="22" spans="1:148" customFormat="1" ht="20.100000000000001" customHeight="1">
      <c r="A22" s="413" t="s">
        <v>212</v>
      </c>
      <c r="B22" s="220"/>
      <c r="C22" s="413" t="s">
        <v>209</v>
      </c>
      <c r="D22" s="415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</row>
    <row r="23" spans="1:148" customFormat="1" ht="20.100000000000001" customHeight="1">
      <c r="A23" s="413" t="s">
        <v>214</v>
      </c>
      <c r="B23" s="220"/>
      <c r="C23" s="413" t="s">
        <v>211</v>
      </c>
      <c r="D23" s="415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299"/>
      <c r="DX23" s="299"/>
      <c r="DY23" s="299"/>
      <c r="DZ23" s="299"/>
      <c r="EA23" s="299"/>
      <c r="EB23" s="299"/>
      <c r="EC23" s="299"/>
      <c r="ED23" s="299"/>
      <c r="EE23" s="299"/>
      <c r="EF23" s="299"/>
      <c r="EG23" s="299"/>
      <c r="EH23" s="299"/>
      <c r="EI23" s="299"/>
      <c r="EJ23" s="299"/>
      <c r="EK23" s="299"/>
      <c r="EL23" s="299"/>
      <c r="EM23" s="299"/>
      <c r="EN23" s="299"/>
      <c r="EO23" s="299"/>
      <c r="EP23" s="299"/>
      <c r="EQ23" s="299"/>
      <c r="ER23" s="299"/>
    </row>
    <row r="24" spans="1:148" customFormat="1" ht="20.100000000000001" customHeight="1">
      <c r="A24" s="413" t="s">
        <v>216</v>
      </c>
      <c r="B24" s="220"/>
      <c r="C24" s="413" t="s">
        <v>213</v>
      </c>
      <c r="D24" s="415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</row>
    <row r="25" spans="1:148" customFormat="1" ht="20.100000000000001" customHeight="1">
      <c r="A25" s="313" t="s">
        <v>218</v>
      </c>
      <c r="B25" s="220">
        <f>B26+B29</f>
        <v>149130</v>
      </c>
      <c r="C25" s="321" t="s">
        <v>215</v>
      </c>
      <c r="D25" s="419">
        <f>SUM(D26:D30)</f>
        <v>138180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</row>
    <row r="26" spans="1:148" customFormat="1" ht="20.100000000000001" customHeight="1">
      <c r="A26" s="413" t="s">
        <v>220</v>
      </c>
      <c r="B26" s="220">
        <f>SUM(B27:B28)</f>
        <v>148580</v>
      </c>
      <c r="C26" s="413" t="s">
        <v>217</v>
      </c>
      <c r="D26" s="224">
        <v>138180</v>
      </c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</row>
    <row r="27" spans="1:148" customFormat="1" ht="20.100000000000001" customHeight="1">
      <c r="A27" s="413" t="s">
        <v>222</v>
      </c>
      <c r="B27" s="220">
        <v>10400</v>
      </c>
      <c r="C27" s="413" t="s">
        <v>219</v>
      </c>
      <c r="D27" s="224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</row>
    <row r="28" spans="1:148" customFormat="1" ht="20.100000000000001" customHeight="1">
      <c r="A28" s="413" t="s">
        <v>223</v>
      </c>
      <c r="B28" s="220">
        <v>138180</v>
      </c>
      <c r="C28" s="413" t="s">
        <v>221</v>
      </c>
      <c r="D28" s="224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</row>
    <row r="29" spans="1:148" customFormat="1" ht="19.7" customHeight="1">
      <c r="A29" s="413" t="s">
        <v>224</v>
      </c>
      <c r="B29" s="220">
        <v>550</v>
      </c>
      <c r="C29" s="322"/>
      <c r="D29" s="415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</row>
    <row r="30" spans="1:148" customFormat="1" ht="19.7" customHeight="1">
      <c r="A30" s="322"/>
      <c r="B30" s="220"/>
      <c r="C30" s="322"/>
      <c r="D30" s="415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  <c r="ED30" s="299"/>
      <c r="EE30" s="299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</row>
    <row r="31" spans="1:148" customFormat="1" ht="19.7" customHeight="1">
      <c r="A31" s="461" t="s">
        <v>225</v>
      </c>
      <c r="B31" s="216">
        <f>B5+B6</f>
        <v>738211</v>
      </c>
      <c r="C31" s="461" t="s">
        <v>226</v>
      </c>
      <c r="D31" s="216">
        <f>D5+D6+D25</f>
        <v>681888</v>
      </c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</row>
    <row r="32" spans="1:148" customFormat="1" ht="19.7" customHeight="1">
      <c r="A32" s="322"/>
      <c r="B32" s="220"/>
      <c r="C32" s="321" t="s">
        <v>227</v>
      </c>
      <c r="D32" s="419">
        <f>B31-D31</f>
        <v>56323</v>
      </c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</row>
    <row r="33" spans="1:148" customFormat="1" ht="19.7" customHeight="1">
      <c r="A33" s="322"/>
      <c r="B33" s="220"/>
      <c r="C33" s="321" t="s">
        <v>228</v>
      </c>
      <c r="D33" s="419">
        <f>D32</f>
        <v>56323</v>
      </c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299"/>
      <c r="EL33" s="299"/>
      <c r="EM33" s="299"/>
      <c r="EN33" s="299"/>
      <c r="EO33" s="299"/>
      <c r="EP33" s="299"/>
      <c r="EQ33" s="299"/>
      <c r="ER33" s="299"/>
    </row>
    <row r="34" spans="1:148" ht="19.7" customHeight="1">
      <c r="A34" s="325"/>
      <c r="B34" s="326"/>
      <c r="C34" s="325"/>
    </row>
    <row r="35" spans="1:148" ht="19.7" customHeight="1"/>
    <row r="36" spans="1:148" ht="19.7" customHeight="1"/>
    <row r="37" spans="1:148" ht="19.7" customHeight="1"/>
    <row r="38" spans="1:148" ht="19.7" customHeight="1"/>
    <row r="39" spans="1:148" ht="19.7" customHeight="1"/>
    <row r="40" spans="1:148" ht="19.7" customHeight="1"/>
    <row r="41" spans="1:148" ht="19.7" customHeight="1"/>
    <row r="42" spans="1:148" ht="19.7" customHeight="1"/>
    <row r="43" spans="1:148" ht="19.7" customHeight="1"/>
    <row r="44" spans="1:148" ht="19.7" customHeight="1"/>
    <row r="45" spans="1:148" ht="19.7" customHeight="1"/>
    <row r="46" spans="1:148" ht="19.7" customHeight="1"/>
    <row r="47" spans="1:148" ht="19.7" customHeight="1"/>
    <row r="48" spans="1:148" ht="19.7" customHeight="1"/>
    <row r="49" ht="19.7" customHeight="1"/>
    <row r="50" ht="19.7" customHeight="1"/>
    <row r="51" ht="19.7" customHeight="1"/>
    <row r="52" ht="19.7" customHeight="1"/>
    <row r="53" ht="19.7" customHeight="1"/>
    <row r="54" ht="19.7" customHeight="1"/>
    <row r="55" ht="19.7" customHeight="1"/>
    <row r="56" ht="19.7" customHeight="1"/>
    <row r="57" ht="19.7" customHeight="1"/>
    <row r="58" ht="19.7" customHeight="1"/>
    <row r="59" ht="19.7" customHeight="1"/>
    <row r="60" ht="19.7" customHeight="1"/>
    <row r="61" ht="19.7" customHeight="1"/>
    <row r="62" ht="19.7" customHeight="1"/>
    <row r="63" ht="19.7" customHeight="1"/>
    <row r="64" ht="19.7" customHeight="1"/>
    <row r="65" ht="19.7" customHeight="1"/>
    <row r="66" ht="19.7" customHeight="1"/>
    <row r="67" ht="19.7" customHeight="1"/>
    <row r="68" ht="19.7" customHeight="1"/>
    <row r="69" ht="19.7" customHeight="1"/>
    <row r="70" ht="19.7" customHeight="1"/>
  </sheetData>
  <mergeCells count="2">
    <mergeCell ref="A2:D2"/>
    <mergeCell ref="C3:D3"/>
  </mergeCells>
  <phoneticPr fontId="62" type="noConversion"/>
  <printOptions horizontalCentered="1"/>
  <pageMargins left="0.82638888888888895" right="0.70833333333333304" top="0.98402777777777795" bottom="0.78680555555555598" header="0.51180555555555596" footer="0.70833333333333304"/>
  <pageSetup paperSize="9" scale="89" orientation="portrait" useFirstPageNumber="1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73"/>
  <sheetViews>
    <sheetView showZeros="0" topLeftCell="B1" workbookViewId="0">
      <selection activeCell="B1" sqref="B1"/>
    </sheetView>
  </sheetViews>
  <sheetFormatPr defaultColWidth="35" defaultRowHeight="14.25"/>
  <cols>
    <col min="1" max="1" width="11.875" style="250" hidden="1" customWidth="1"/>
    <col min="2" max="2" width="34" style="251" customWidth="1"/>
    <col min="3" max="5" width="14.25" style="251" customWidth="1"/>
    <col min="6" max="24" width="9.125" style="251" customWidth="1"/>
    <col min="25" max="16384" width="35" style="251"/>
  </cols>
  <sheetData>
    <row r="1" spans="1:9" s="247" customFormat="1" ht="27" customHeight="1">
      <c r="A1" s="252"/>
      <c r="B1" s="171" t="s">
        <v>1256</v>
      </c>
      <c r="C1" s="171"/>
      <c r="D1" s="171"/>
      <c r="E1" s="171"/>
    </row>
    <row r="2" spans="1:9" s="247" customFormat="1" ht="27" customHeight="1">
      <c r="A2" s="253"/>
      <c r="B2" s="490" t="s">
        <v>1257</v>
      </c>
      <c r="C2" s="490"/>
      <c r="D2" s="490"/>
      <c r="E2" s="490"/>
    </row>
    <row r="3" spans="1:9" s="247" customFormat="1" ht="19.899999999999999" customHeight="1">
      <c r="B3" s="254"/>
      <c r="C3" s="254"/>
      <c r="D3" s="254"/>
      <c r="E3" s="411" t="s">
        <v>1258</v>
      </c>
      <c r="H3" s="248"/>
      <c r="I3" s="248"/>
    </row>
    <row r="4" spans="1:9" s="247" customFormat="1" ht="20.100000000000001" customHeight="1">
      <c r="A4" s="256"/>
      <c r="B4" s="282" t="s">
        <v>118</v>
      </c>
      <c r="C4" s="282" t="s">
        <v>1259</v>
      </c>
      <c r="D4" s="282" t="s">
        <v>1260</v>
      </c>
      <c r="E4" s="410" t="s">
        <v>121</v>
      </c>
      <c r="H4" s="248"/>
      <c r="I4" s="248"/>
    </row>
    <row r="5" spans="1:9" s="247" customFormat="1" ht="20.100000000000001" customHeight="1">
      <c r="A5" s="284">
        <v>501</v>
      </c>
      <c r="B5" s="285" t="s">
        <v>1261</v>
      </c>
      <c r="C5" s="307">
        <f>SUM(C6:C9)</f>
        <v>77506</v>
      </c>
      <c r="D5" s="307">
        <f>SUM(D6:D9)</f>
        <v>52856</v>
      </c>
      <c r="E5" s="307">
        <f>SUM(E6:E9)</f>
        <v>52856</v>
      </c>
      <c r="I5" s="248"/>
    </row>
    <row r="6" spans="1:9" s="248" customFormat="1" ht="20.100000000000001" customHeight="1">
      <c r="A6" s="287">
        <v>50101</v>
      </c>
      <c r="B6" s="288" t="s">
        <v>1262</v>
      </c>
      <c r="C6" s="278">
        <v>50409</v>
      </c>
      <c r="D6" s="278">
        <v>34992</v>
      </c>
      <c r="E6" s="278">
        <v>34992</v>
      </c>
      <c r="I6" s="247"/>
    </row>
    <row r="7" spans="1:9" s="248" customFormat="1" ht="20.100000000000001" customHeight="1">
      <c r="A7" s="287">
        <v>50102</v>
      </c>
      <c r="B7" s="288" t="s">
        <v>1263</v>
      </c>
      <c r="C7" s="278">
        <v>18140</v>
      </c>
      <c r="D7" s="278">
        <v>8900</v>
      </c>
      <c r="E7" s="278">
        <v>8900</v>
      </c>
    </row>
    <row r="8" spans="1:9" s="248" customFormat="1" ht="20.100000000000001" customHeight="1">
      <c r="A8" s="287">
        <v>50103</v>
      </c>
      <c r="B8" s="288" t="s">
        <v>1264</v>
      </c>
      <c r="C8" s="278">
        <v>5290</v>
      </c>
      <c r="D8" s="278">
        <v>3811</v>
      </c>
      <c r="E8" s="278">
        <v>3811</v>
      </c>
    </row>
    <row r="9" spans="1:9" s="248" customFormat="1" ht="20.100000000000001" customHeight="1">
      <c r="A9" s="257">
        <v>50199</v>
      </c>
      <c r="B9" s="288" t="s">
        <v>1265</v>
      </c>
      <c r="C9" s="278">
        <v>3667</v>
      </c>
      <c r="D9" s="278">
        <v>5153</v>
      </c>
      <c r="E9" s="278">
        <v>5153</v>
      </c>
    </row>
    <row r="10" spans="1:9" s="247" customFormat="1" ht="20.100000000000001" customHeight="1">
      <c r="A10" s="256">
        <v>502</v>
      </c>
      <c r="B10" s="285" t="s">
        <v>1266</v>
      </c>
      <c r="C10" s="307">
        <f>SUM(C11:C20)</f>
        <v>16543</v>
      </c>
      <c r="D10" s="307">
        <f>SUM(D11:D20)</f>
        <v>37183</v>
      </c>
      <c r="E10" s="307">
        <f>SUM(E11:E20)</f>
        <v>30628</v>
      </c>
      <c r="H10" s="248"/>
      <c r="I10" s="248"/>
    </row>
    <row r="11" spans="1:9" s="248" customFormat="1" ht="20.100000000000001" customHeight="1">
      <c r="A11" s="257">
        <v>50201</v>
      </c>
      <c r="B11" s="288" t="s">
        <v>1267</v>
      </c>
      <c r="C11" s="278">
        <v>11078</v>
      </c>
      <c r="D11" s="278">
        <v>12616</v>
      </c>
      <c r="E11" s="278">
        <v>10668</v>
      </c>
    </row>
    <row r="12" spans="1:9" s="248" customFormat="1" ht="20.100000000000001" customHeight="1">
      <c r="A12" s="257">
        <v>50202</v>
      </c>
      <c r="B12" s="288" t="s">
        <v>1268</v>
      </c>
      <c r="C12" s="278">
        <v>333</v>
      </c>
      <c r="D12" s="278">
        <v>287</v>
      </c>
      <c r="E12" s="278">
        <v>221</v>
      </c>
    </row>
    <row r="13" spans="1:9" s="248" customFormat="1" ht="20.100000000000001" customHeight="1">
      <c r="A13" s="257">
        <v>50203</v>
      </c>
      <c r="B13" s="288" t="s">
        <v>1269</v>
      </c>
      <c r="C13" s="278">
        <v>418</v>
      </c>
      <c r="D13" s="278">
        <v>505</v>
      </c>
      <c r="E13" s="278">
        <v>329</v>
      </c>
    </row>
    <row r="14" spans="1:9" s="248" customFormat="1" ht="20.100000000000001" customHeight="1">
      <c r="A14" s="257">
        <v>50204</v>
      </c>
      <c r="B14" s="288" t="s">
        <v>1270</v>
      </c>
      <c r="C14" s="278">
        <v>130</v>
      </c>
      <c r="D14" s="278">
        <v>229</v>
      </c>
      <c r="E14" s="278">
        <v>194</v>
      </c>
    </row>
    <row r="15" spans="1:9" s="248" customFormat="1" ht="20.100000000000001" customHeight="1">
      <c r="A15" s="257">
        <v>50205</v>
      </c>
      <c r="B15" s="288" t="s">
        <v>1271</v>
      </c>
      <c r="C15" s="278">
        <v>903</v>
      </c>
      <c r="D15" s="278">
        <v>6038</v>
      </c>
      <c r="E15" s="278">
        <v>5603</v>
      </c>
    </row>
    <row r="16" spans="1:9" s="248" customFormat="1" ht="20.100000000000001" customHeight="1">
      <c r="A16" s="257">
        <v>50206</v>
      </c>
      <c r="B16" s="288" t="s">
        <v>1272</v>
      </c>
      <c r="C16" s="278">
        <v>158</v>
      </c>
      <c r="D16" s="278">
        <v>177</v>
      </c>
      <c r="E16" s="278">
        <v>133</v>
      </c>
      <c r="H16" s="249"/>
    </row>
    <row r="17" spans="1:9" s="248" customFormat="1" ht="20.100000000000001" customHeight="1">
      <c r="A17" s="257">
        <v>50207</v>
      </c>
      <c r="B17" s="288" t="s">
        <v>1273</v>
      </c>
      <c r="C17" s="278">
        <v>0</v>
      </c>
      <c r="D17" s="278">
        <v>12</v>
      </c>
      <c r="E17" s="278">
        <v>12</v>
      </c>
      <c r="I17" s="249"/>
    </row>
    <row r="18" spans="1:9" s="248" customFormat="1" ht="20.100000000000001" customHeight="1">
      <c r="A18" s="257">
        <v>50208</v>
      </c>
      <c r="B18" s="288" t="s">
        <v>1274</v>
      </c>
      <c r="C18" s="278">
        <v>1012</v>
      </c>
      <c r="D18" s="278">
        <v>804</v>
      </c>
      <c r="E18" s="278">
        <v>558</v>
      </c>
    </row>
    <row r="19" spans="1:9" s="248" customFormat="1" ht="20.100000000000001" customHeight="1">
      <c r="A19" s="257">
        <v>50209</v>
      </c>
      <c r="B19" s="288" t="s">
        <v>1275</v>
      </c>
      <c r="C19" s="278">
        <v>579</v>
      </c>
      <c r="D19" s="278">
        <v>662</v>
      </c>
      <c r="E19" s="278">
        <v>542</v>
      </c>
    </row>
    <row r="20" spans="1:9" s="248" customFormat="1" ht="20.100000000000001" customHeight="1">
      <c r="A20" s="257">
        <v>50299</v>
      </c>
      <c r="B20" s="288" t="s">
        <v>1276</v>
      </c>
      <c r="C20" s="278">
        <v>1932</v>
      </c>
      <c r="D20" s="278">
        <v>15853</v>
      </c>
      <c r="E20" s="278">
        <v>12368</v>
      </c>
    </row>
    <row r="21" spans="1:9" s="249" customFormat="1" ht="20.100000000000001" customHeight="1">
      <c r="A21" s="264">
        <v>503</v>
      </c>
      <c r="B21" s="285" t="s">
        <v>1277</v>
      </c>
      <c r="C21" s="307">
        <f>SUM(C22:C28)</f>
        <v>70532</v>
      </c>
      <c r="D21" s="307">
        <f>SUM(D22:D28)</f>
        <v>102474</v>
      </c>
      <c r="E21" s="307">
        <f>SUM(E22:E28)</f>
        <v>79572</v>
      </c>
      <c r="H21" s="248"/>
      <c r="I21" s="248"/>
    </row>
    <row r="22" spans="1:9" s="248" customFormat="1" ht="20.100000000000001" customHeight="1">
      <c r="A22" s="257">
        <v>50301</v>
      </c>
      <c r="B22" s="288" t="s">
        <v>1278</v>
      </c>
      <c r="C22" s="278"/>
      <c r="D22" s="278">
        <v>835</v>
      </c>
      <c r="E22" s="278">
        <v>835</v>
      </c>
    </row>
    <row r="23" spans="1:9" s="248" customFormat="1" ht="20.100000000000001" customHeight="1">
      <c r="A23" s="257">
        <v>50302</v>
      </c>
      <c r="B23" s="288" t="s">
        <v>1279</v>
      </c>
      <c r="C23" s="278">
        <v>31099</v>
      </c>
      <c r="D23" s="278">
        <f>60081+5800</f>
        <v>65881</v>
      </c>
      <c r="E23" s="278">
        <v>53575</v>
      </c>
    </row>
    <row r="24" spans="1:9" s="248" customFormat="1" ht="20.100000000000001" customHeight="1">
      <c r="A24" s="257">
        <v>50303</v>
      </c>
      <c r="B24" s="288" t="s">
        <v>1280</v>
      </c>
      <c r="C24" s="278"/>
      <c r="D24" s="278"/>
      <c r="E24" s="278"/>
      <c r="H24" s="249"/>
    </row>
    <row r="25" spans="1:9" s="248" customFormat="1" ht="20.100000000000001" customHeight="1">
      <c r="A25" s="257">
        <v>50305</v>
      </c>
      <c r="B25" s="288" t="s">
        <v>1281</v>
      </c>
      <c r="C25" s="278"/>
      <c r="D25" s="278">
        <v>10</v>
      </c>
      <c r="E25" s="278">
        <v>10</v>
      </c>
      <c r="H25" s="247"/>
      <c r="I25" s="249"/>
    </row>
    <row r="26" spans="1:9" s="248" customFormat="1" ht="20.100000000000001" customHeight="1">
      <c r="A26" s="257">
        <v>50306</v>
      </c>
      <c r="B26" s="288" t="s">
        <v>1282</v>
      </c>
      <c r="C26" s="278">
        <v>447</v>
      </c>
      <c r="D26" s="278">
        <v>941</v>
      </c>
      <c r="E26" s="278">
        <v>725</v>
      </c>
      <c r="I26" s="247"/>
    </row>
    <row r="27" spans="1:9" s="248" customFormat="1" ht="20.100000000000001" customHeight="1">
      <c r="A27" s="257">
        <v>50307</v>
      </c>
      <c r="B27" s="288" t="s">
        <v>1283</v>
      </c>
      <c r="C27" s="278"/>
      <c r="D27" s="278">
        <v>72</v>
      </c>
      <c r="E27" s="278">
        <v>69</v>
      </c>
    </row>
    <row r="28" spans="1:9" s="248" customFormat="1" ht="20.100000000000001" customHeight="1">
      <c r="A28" s="257">
        <v>50399</v>
      </c>
      <c r="B28" s="288" t="s">
        <v>1284</v>
      </c>
      <c r="C28" s="278">
        <v>38986</v>
      </c>
      <c r="D28" s="278">
        <v>34735</v>
      </c>
      <c r="E28" s="278">
        <v>24358</v>
      </c>
      <c r="H28" s="247"/>
    </row>
    <row r="29" spans="1:9" s="249" customFormat="1" ht="19.7" customHeight="1">
      <c r="A29" s="249">
        <v>504</v>
      </c>
      <c r="B29" s="285" t="s">
        <v>1285</v>
      </c>
      <c r="C29" s="307">
        <f>SUM(C30:C35)</f>
        <v>11450</v>
      </c>
      <c r="D29" s="307">
        <f>SUM(D30:D35)</f>
        <v>28625</v>
      </c>
      <c r="E29" s="307">
        <f>SUM(E30:E35)</f>
        <v>22355</v>
      </c>
      <c r="H29" s="247"/>
      <c r="I29" s="247"/>
    </row>
    <row r="30" spans="1:9" s="247" customFormat="1" ht="19.7" customHeight="1">
      <c r="A30" s="247">
        <v>50401</v>
      </c>
      <c r="B30" s="288" t="s">
        <v>1278</v>
      </c>
      <c r="C30" s="278"/>
      <c r="D30" s="278"/>
      <c r="E30" s="278"/>
    </row>
    <row r="31" spans="1:9" s="248" customFormat="1" ht="19.7" customHeight="1">
      <c r="A31" s="248">
        <v>50402</v>
      </c>
      <c r="B31" s="288" t="s">
        <v>1279</v>
      </c>
      <c r="C31" s="278">
        <v>7240</v>
      </c>
      <c r="D31" s="278">
        <v>21053</v>
      </c>
      <c r="E31" s="278">
        <v>15331</v>
      </c>
      <c r="H31" s="247"/>
      <c r="I31" s="247"/>
    </row>
    <row r="32" spans="1:9" s="248" customFormat="1" ht="19.7" customHeight="1">
      <c r="B32" s="288" t="s">
        <v>1280</v>
      </c>
      <c r="C32" s="278"/>
      <c r="D32" s="278"/>
      <c r="E32" s="278"/>
      <c r="I32" s="247"/>
    </row>
    <row r="33" spans="1:9" s="247" customFormat="1" ht="19.7" customHeight="1">
      <c r="A33" s="247">
        <v>50403</v>
      </c>
      <c r="B33" s="288" t="s">
        <v>1282</v>
      </c>
      <c r="C33" s="278"/>
      <c r="D33" s="278"/>
      <c r="E33" s="278"/>
      <c r="H33" s="248"/>
      <c r="I33" s="248"/>
    </row>
    <row r="34" spans="1:9" s="247" customFormat="1" ht="19.7" customHeight="1">
      <c r="A34" s="247">
        <v>50405</v>
      </c>
      <c r="B34" s="288" t="s">
        <v>1283</v>
      </c>
      <c r="C34" s="278"/>
      <c r="D34" s="278"/>
      <c r="E34" s="278"/>
      <c r="H34" s="248"/>
      <c r="I34" s="248"/>
    </row>
    <row r="35" spans="1:9" s="247" customFormat="1" ht="19.7" customHeight="1">
      <c r="A35" s="247">
        <v>50499</v>
      </c>
      <c r="B35" s="288" t="s">
        <v>1284</v>
      </c>
      <c r="C35" s="278">
        <v>4210</v>
      </c>
      <c r="D35" s="278">
        <v>7572</v>
      </c>
      <c r="E35" s="278">
        <v>7024</v>
      </c>
      <c r="H35" s="249"/>
      <c r="I35" s="248"/>
    </row>
    <row r="36" spans="1:9" s="247" customFormat="1" ht="19.7" customHeight="1">
      <c r="A36" s="247">
        <v>505</v>
      </c>
      <c r="B36" s="285" t="s">
        <v>1286</v>
      </c>
      <c r="C36" s="307">
        <f>SUM(C37:C39)</f>
        <v>94549</v>
      </c>
      <c r="D36" s="307">
        <f>SUM(D37:D39)</f>
        <v>142757</v>
      </c>
      <c r="E36" s="307">
        <f>SUM(E37:E39)</f>
        <v>136501</v>
      </c>
      <c r="H36" s="248"/>
      <c r="I36" s="249"/>
    </row>
    <row r="37" spans="1:9" s="248" customFormat="1" ht="19.7" customHeight="1">
      <c r="A37" s="248">
        <v>50501</v>
      </c>
      <c r="B37" s="288" t="s">
        <v>1287</v>
      </c>
      <c r="C37" s="278">
        <v>86089</v>
      </c>
      <c r="D37" s="278">
        <v>117945</v>
      </c>
      <c r="E37" s="278">
        <v>117945</v>
      </c>
      <c r="H37" s="247"/>
    </row>
    <row r="38" spans="1:9" s="248" customFormat="1" ht="19.7" customHeight="1">
      <c r="A38" s="248">
        <v>50502</v>
      </c>
      <c r="B38" s="288" t="s">
        <v>1288</v>
      </c>
      <c r="C38" s="278">
        <v>8460</v>
      </c>
      <c r="D38" s="278">
        <v>24812</v>
      </c>
      <c r="E38" s="278">
        <v>18556</v>
      </c>
      <c r="H38" s="249"/>
      <c r="I38" s="247"/>
    </row>
    <row r="39" spans="1:9" s="248" customFormat="1" ht="19.7" customHeight="1">
      <c r="A39" s="248">
        <v>50599</v>
      </c>
      <c r="B39" s="288" t="s">
        <v>1289</v>
      </c>
      <c r="C39" s="278"/>
      <c r="D39" s="278"/>
      <c r="E39" s="278"/>
      <c r="H39" s="247"/>
      <c r="I39" s="249"/>
    </row>
    <row r="40" spans="1:9" s="249" customFormat="1" ht="19.7" customHeight="1">
      <c r="A40" s="249">
        <v>506</v>
      </c>
      <c r="B40" s="285" t="s">
        <v>1290</v>
      </c>
      <c r="C40" s="307">
        <f>SUM(C41:C42)</f>
        <v>12781</v>
      </c>
      <c r="D40" s="307">
        <f>SUM(D41:D42)</f>
        <v>51673</v>
      </c>
      <c r="E40" s="307">
        <f>SUM(E41:E42)</f>
        <v>43207</v>
      </c>
      <c r="H40" s="247"/>
      <c r="I40" s="247"/>
    </row>
    <row r="41" spans="1:9" s="248" customFormat="1" ht="19.7" customHeight="1">
      <c r="A41" s="248">
        <v>50601</v>
      </c>
      <c r="B41" s="288" t="s">
        <v>1291</v>
      </c>
      <c r="C41" s="278">
        <v>12173</v>
      </c>
      <c r="D41" s="278">
        <v>49314</v>
      </c>
      <c r="E41" s="278">
        <v>40848</v>
      </c>
      <c r="I41" s="247"/>
    </row>
    <row r="42" spans="1:9" s="247" customFormat="1" ht="19.7" customHeight="1">
      <c r="A42" s="247">
        <v>50602</v>
      </c>
      <c r="B42" s="288" t="s">
        <v>1292</v>
      </c>
      <c r="C42" s="278">
        <v>608</v>
      </c>
      <c r="D42" s="278">
        <v>2359</v>
      </c>
      <c r="E42" s="278">
        <v>2359</v>
      </c>
      <c r="H42" s="248"/>
      <c r="I42" s="248"/>
    </row>
    <row r="43" spans="1:9" s="249" customFormat="1" ht="19.7" customHeight="1">
      <c r="A43" s="249">
        <v>507</v>
      </c>
      <c r="B43" s="285" t="s">
        <v>1293</v>
      </c>
      <c r="C43" s="307">
        <f>SUM(C44:C46)</f>
        <v>483</v>
      </c>
      <c r="D43" s="307">
        <f>SUM(D44:D46)</f>
        <v>10228</v>
      </c>
      <c r="E43" s="307">
        <f>SUM(E44:E46)</f>
        <v>9831</v>
      </c>
      <c r="H43" s="248"/>
      <c r="I43" s="248"/>
    </row>
    <row r="44" spans="1:9" s="247" customFormat="1" ht="19.7" customHeight="1">
      <c r="A44" s="247">
        <v>50701</v>
      </c>
      <c r="B44" s="288" t="s">
        <v>1294</v>
      </c>
      <c r="C44" s="278"/>
      <c r="D44" s="278">
        <v>66</v>
      </c>
      <c r="E44" s="278">
        <v>66</v>
      </c>
      <c r="H44" s="248"/>
      <c r="I44" s="248"/>
    </row>
    <row r="45" spans="1:9" s="247" customFormat="1" ht="19.7" customHeight="1">
      <c r="A45" s="247">
        <v>50702</v>
      </c>
      <c r="B45" s="288" t="s">
        <v>1295</v>
      </c>
      <c r="C45" s="278"/>
      <c r="D45" s="278">
        <v>440</v>
      </c>
      <c r="E45" s="278">
        <v>440</v>
      </c>
      <c r="H45" s="248"/>
      <c r="I45" s="248"/>
    </row>
    <row r="46" spans="1:9" s="248" customFormat="1" ht="19.7" customHeight="1">
      <c r="A46" s="248">
        <v>50799</v>
      </c>
      <c r="B46" s="288" t="s">
        <v>1296</v>
      </c>
      <c r="C46" s="278">
        <v>483</v>
      </c>
      <c r="D46" s="278">
        <v>9722</v>
      </c>
      <c r="E46" s="278">
        <v>9325</v>
      </c>
    </row>
    <row r="47" spans="1:9" s="248" customFormat="1" ht="19.7" customHeight="1">
      <c r="B47" s="285" t="s">
        <v>1297</v>
      </c>
      <c r="C47" s="307">
        <f>SUM(C48:C51)</f>
        <v>0</v>
      </c>
      <c r="D47" s="307">
        <f>SUM(D48:D51)</f>
        <v>662</v>
      </c>
      <c r="E47" s="307">
        <f>SUM(E48:E51)</f>
        <v>662</v>
      </c>
      <c r="H47" s="247"/>
    </row>
    <row r="48" spans="1:9" s="248" customFormat="1" ht="19.7" customHeight="1">
      <c r="B48" s="288" t="s">
        <v>1298</v>
      </c>
      <c r="C48" s="278"/>
      <c r="D48" s="278"/>
      <c r="E48" s="278"/>
      <c r="I48" s="247"/>
    </row>
    <row r="49" spans="1:9" s="248" customFormat="1" ht="19.7" customHeight="1">
      <c r="B49" s="288" t="s">
        <v>1299</v>
      </c>
      <c r="C49" s="278"/>
      <c r="D49" s="278"/>
      <c r="E49" s="278"/>
    </row>
    <row r="50" spans="1:9" s="248" customFormat="1" ht="19.7" customHeight="1">
      <c r="B50" s="288" t="s">
        <v>1300</v>
      </c>
      <c r="C50" s="278"/>
      <c r="D50" s="278"/>
      <c r="E50" s="278"/>
    </row>
    <row r="51" spans="1:9" s="248" customFormat="1" ht="19.7" customHeight="1">
      <c r="B51" s="288" t="s">
        <v>1301</v>
      </c>
      <c r="C51" s="278"/>
      <c r="D51" s="278">
        <v>662</v>
      </c>
      <c r="E51" s="278">
        <v>662</v>
      </c>
    </row>
    <row r="52" spans="1:9" s="247" customFormat="1" ht="19.7" customHeight="1">
      <c r="A52" s="247">
        <v>509</v>
      </c>
      <c r="B52" s="285" t="s">
        <v>1302</v>
      </c>
      <c r="C52" s="307">
        <f>SUM(C53:C57)</f>
        <v>57856</v>
      </c>
      <c r="D52" s="307">
        <f>SUM(D53:D57)</f>
        <v>87417</v>
      </c>
      <c r="E52" s="307">
        <f>SUM(E53:E57)</f>
        <v>82770</v>
      </c>
      <c r="H52" s="248"/>
      <c r="I52" s="248"/>
    </row>
    <row r="53" spans="1:9" s="248" customFormat="1" ht="19.7" customHeight="1">
      <c r="A53" s="248">
        <v>50901</v>
      </c>
      <c r="B53" s="288" t="s">
        <v>1303</v>
      </c>
      <c r="C53" s="278">
        <v>26685</v>
      </c>
      <c r="D53" s="278">
        <v>36829</v>
      </c>
      <c r="E53" s="278">
        <v>33928</v>
      </c>
      <c r="H53" s="247"/>
    </row>
    <row r="54" spans="1:9" s="248" customFormat="1" ht="19.7" customHeight="1">
      <c r="A54" s="248">
        <v>50902</v>
      </c>
      <c r="B54" s="288" t="s">
        <v>1304</v>
      </c>
      <c r="C54" s="278">
        <v>582</v>
      </c>
      <c r="D54" s="278">
        <v>3001</v>
      </c>
      <c r="E54" s="278">
        <v>2812</v>
      </c>
      <c r="I54" s="247"/>
    </row>
    <row r="55" spans="1:9" s="248" customFormat="1" ht="19.7" customHeight="1">
      <c r="A55" s="248">
        <v>50903</v>
      </c>
      <c r="B55" s="288" t="s">
        <v>1305</v>
      </c>
      <c r="C55" s="278">
        <v>401</v>
      </c>
      <c r="D55" s="278">
        <v>15913</v>
      </c>
      <c r="E55" s="278">
        <v>15913</v>
      </c>
    </row>
    <row r="56" spans="1:9" s="248" customFormat="1" ht="19.7" customHeight="1">
      <c r="A56" s="248">
        <v>50905</v>
      </c>
      <c r="B56" s="288" t="s">
        <v>1306</v>
      </c>
      <c r="C56" s="278">
        <v>100</v>
      </c>
      <c r="D56" s="278">
        <v>1486</v>
      </c>
      <c r="E56" s="278">
        <v>1136</v>
      </c>
    </row>
    <row r="57" spans="1:9" s="248" customFormat="1" ht="19.7" customHeight="1">
      <c r="A57" s="248">
        <v>50999</v>
      </c>
      <c r="B57" s="288" t="s">
        <v>1307</v>
      </c>
      <c r="C57" s="278">
        <v>30088</v>
      </c>
      <c r="D57" s="278">
        <v>30188</v>
      </c>
      <c r="E57" s="278">
        <v>28981</v>
      </c>
      <c r="H57" s="249"/>
    </row>
    <row r="58" spans="1:9" s="247" customFormat="1" ht="19.7" customHeight="1">
      <c r="A58" s="247">
        <v>510</v>
      </c>
      <c r="B58" s="285" t="s">
        <v>1308</v>
      </c>
      <c r="C58" s="307">
        <f>SUM(C59:C61)</f>
        <v>14436</v>
      </c>
      <c r="D58" s="307">
        <f>SUM(D59:D61)</f>
        <v>4848</v>
      </c>
      <c r="E58" s="307">
        <f>SUM(E59:E61)</f>
        <v>4848</v>
      </c>
      <c r="H58" s="248"/>
      <c r="I58" s="249"/>
    </row>
    <row r="59" spans="1:9" s="248" customFormat="1" ht="19.7" customHeight="1">
      <c r="A59" s="248">
        <v>51002</v>
      </c>
      <c r="B59" s="288" t="s">
        <v>1309</v>
      </c>
      <c r="C59" s="278">
        <v>14386</v>
      </c>
      <c r="D59" s="278">
        <v>4843</v>
      </c>
      <c r="E59" s="278">
        <v>4843</v>
      </c>
    </row>
    <row r="60" spans="1:9" s="248" customFormat="1" ht="19.7" customHeight="1">
      <c r="A60" s="248">
        <v>51003</v>
      </c>
      <c r="B60" s="288" t="s">
        <v>622</v>
      </c>
      <c r="C60" s="278"/>
      <c r="D60" s="278"/>
      <c r="E60" s="278"/>
    </row>
    <row r="61" spans="1:9" s="248" customFormat="1" ht="19.7" customHeight="1">
      <c r="A61" s="248">
        <v>51004</v>
      </c>
      <c r="B61" s="288" t="s">
        <v>1310</v>
      </c>
      <c r="C61" s="278">
        <v>50</v>
      </c>
      <c r="D61" s="278">
        <v>5</v>
      </c>
      <c r="E61" s="278">
        <v>5</v>
      </c>
    </row>
    <row r="62" spans="1:9" s="249" customFormat="1" ht="19.7" customHeight="1">
      <c r="A62" s="249">
        <v>511</v>
      </c>
      <c r="B62" s="285" t="s">
        <v>1311</v>
      </c>
      <c r="C62" s="307">
        <f>SUM(C63:C64)</f>
        <v>22186</v>
      </c>
      <c r="D62" s="307">
        <f>SUM(D63:D64)</f>
        <v>22491</v>
      </c>
      <c r="E62" s="307">
        <f>SUM(E63:E64)</f>
        <v>22491</v>
      </c>
      <c r="H62" s="248"/>
      <c r="I62" s="248"/>
    </row>
    <row r="63" spans="1:9" s="248" customFormat="1" ht="19.7" customHeight="1">
      <c r="B63" s="288" t="s">
        <v>1312</v>
      </c>
      <c r="C63" s="278">
        <v>22096</v>
      </c>
      <c r="D63" s="278">
        <v>22370</v>
      </c>
      <c r="E63" s="278">
        <v>22370</v>
      </c>
      <c r="H63" s="249"/>
    </row>
    <row r="64" spans="1:9" s="248" customFormat="1" ht="19.7" customHeight="1">
      <c r="A64" s="248">
        <v>51102</v>
      </c>
      <c r="B64" s="288" t="s">
        <v>1313</v>
      </c>
      <c r="C64" s="278">
        <v>90</v>
      </c>
      <c r="D64" s="278">
        <v>121</v>
      </c>
      <c r="E64" s="278">
        <v>121</v>
      </c>
      <c r="H64" s="249"/>
      <c r="I64" s="249"/>
    </row>
    <row r="65" spans="1:9" s="248" customFormat="1" ht="19.7" customHeight="1">
      <c r="B65" s="285" t="s">
        <v>1314</v>
      </c>
      <c r="C65" s="307">
        <f>SUM(C66:C67)</f>
        <v>4500</v>
      </c>
      <c r="D65" s="307">
        <f>SUM(D66:D67)</f>
        <v>0</v>
      </c>
      <c r="E65" s="307">
        <f>SUM(E66:E67)</f>
        <v>0</v>
      </c>
      <c r="H65" s="249"/>
      <c r="I65" s="249"/>
    </row>
    <row r="66" spans="1:9" s="248" customFormat="1" ht="19.7" customHeight="1">
      <c r="B66" s="288" t="s">
        <v>1315</v>
      </c>
      <c r="C66" s="278">
        <v>4500</v>
      </c>
      <c r="D66" s="278"/>
      <c r="E66" s="278"/>
      <c r="H66" s="249"/>
      <c r="I66" s="249"/>
    </row>
    <row r="67" spans="1:9" s="248" customFormat="1" ht="19.7" customHeight="1">
      <c r="B67" s="288" t="s">
        <v>1316</v>
      </c>
      <c r="C67" s="278"/>
      <c r="D67" s="278"/>
      <c r="E67" s="278"/>
      <c r="I67" s="249"/>
    </row>
    <row r="68" spans="1:9" s="249" customFormat="1" ht="19.7" customHeight="1">
      <c r="A68" s="249">
        <v>599</v>
      </c>
      <c r="B68" s="285" t="s">
        <v>1317</v>
      </c>
      <c r="C68" s="307">
        <f>SUM(C69:C72)</f>
        <v>5264</v>
      </c>
      <c r="D68" s="307">
        <f>SUM(D69:D72)</f>
        <v>4402</v>
      </c>
      <c r="E68" s="307">
        <f>SUM(E69:E72)</f>
        <v>3572</v>
      </c>
      <c r="H68" s="247"/>
      <c r="I68" s="248"/>
    </row>
    <row r="69" spans="1:9" s="249" customFormat="1" ht="19.7" customHeight="1">
      <c r="A69" s="248">
        <v>59907</v>
      </c>
      <c r="B69" s="288" t="s">
        <v>1318</v>
      </c>
      <c r="C69" s="278"/>
      <c r="D69" s="278"/>
      <c r="E69" s="278"/>
      <c r="H69" s="251"/>
      <c r="I69" s="247"/>
    </row>
    <row r="70" spans="1:9" s="249" customFormat="1" ht="19.7" customHeight="1">
      <c r="A70" s="248">
        <v>59906</v>
      </c>
      <c r="B70" s="288" t="s">
        <v>1319</v>
      </c>
      <c r="C70" s="278"/>
      <c r="D70" s="278"/>
      <c r="E70" s="278"/>
      <c r="H70" s="251"/>
      <c r="I70" s="251"/>
    </row>
    <row r="71" spans="1:9" s="249" customFormat="1" ht="23.1" customHeight="1">
      <c r="A71" s="248">
        <v>59908</v>
      </c>
      <c r="B71" s="294" t="s">
        <v>1320</v>
      </c>
      <c r="C71" s="278"/>
      <c r="D71" s="278"/>
      <c r="E71" s="278"/>
      <c r="H71" s="251"/>
      <c r="I71" s="251"/>
    </row>
    <row r="72" spans="1:9" s="248" customFormat="1" ht="23.1" customHeight="1">
      <c r="A72" s="248">
        <v>59999</v>
      </c>
      <c r="B72" s="288" t="s">
        <v>1099</v>
      </c>
      <c r="C72" s="278">
        <v>5264</v>
      </c>
      <c r="D72" s="278">
        <v>4402</v>
      </c>
      <c r="E72" s="278">
        <v>3572</v>
      </c>
      <c r="H72" s="251"/>
      <c r="I72" s="251"/>
    </row>
    <row r="73" spans="1:9" s="247" customFormat="1" ht="23.1" customHeight="1">
      <c r="A73" s="256"/>
      <c r="B73" s="295" t="s">
        <v>1321</v>
      </c>
      <c r="C73" s="307">
        <f>C5+C10+C21+C29+C36+C43+C52+C58+C62+C68+C40+C47+C65</f>
        <v>388086</v>
      </c>
      <c r="D73" s="307">
        <f>D5+D10+D21+D29+D36+D43+D52+D58+D62+D68+D40+D47+D65</f>
        <v>545616</v>
      </c>
      <c r="E73" s="307">
        <f>E5+E10+E21+E29+E36+E43+E52+E58+E62+E68+E40+E47+E65</f>
        <v>489293</v>
      </c>
      <c r="G73" s="251"/>
      <c r="H73" s="251"/>
      <c r="I73" s="251"/>
    </row>
  </sheetData>
  <mergeCells count="1">
    <mergeCell ref="B2:E2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5" orientation="portrait" useFirstPageNumber="1" r:id="rId1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73"/>
  <sheetViews>
    <sheetView showZeros="0" topLeftCell="B61" workbookViewId="0">
      <selection activeCell="B1" sqref="B1"/>
    </sheetView>
  </sheetViews>
  <sheetFormatPr defaultColWidth="35" defaultRowHeight="14.25"/>
  <cols>
    <col min="1" max="1" width="11.875" style="250" hidden="1" customWidth="1"/>
    <col min="2" max="2" width="36.375" style="251" customWidth="1"/>
    <col min="3" max="5" width="14.875" style="251" customWidth="1"/>
    <col min="6" max="6" width="12.125" style="251" customWidth="1"/>
    <col min="7" max="34" width="10.625" style="251" customWidth="1"/>
    <col min="35" max="16384" width="35" style="251"/>
  </cols>
  <sheetData>
    <row r="1" spans="1:5" s="247" customFormat="1" ht="27" customHeight="1">
      <c r="A1" s="252"/>
      <c r="B1" s="171" t="s">
        <v>1322</v>
      </c>
      <c r="C1" s="171"/>
      <c r="D1" s="171"/>
      <c r="E1" s="171"/>
    </row>
    <row r="2" spans="1:5" s="247" customFormat="1" ht="27" customHeight="1">
      <c r="A2" s="253"/>
      <c r="B2" s="490" t="s">
        <v>1323</v>
      </c>
      <c r="C2" s="490"/>
      <c r="D2" s="490"/>
      <c r="E2" s="490"/>
    </row>
    <row r="3" spans="1:5" s="247" customFormat="1" ht="19.899999999999999" customHeight="1">
      <c r="B3" s="254"/>
      <c r="C3" s="254"/>
      <c r="D3" s="254"/>
      <c r="E3" s="255" t="s">
        <v>1258</v>
      </c>
    </row>
    <row r="4" spans="1:5" s="247" customFormat="1" ht="20.100000000000001" customHeight="1">
      <c r="A4" s="256"/>
      <c r="B4" s="282" t="s">
        <v>118</v>
      </c>
      <c r="C4" s="282" t="s">
        <v>1259</v>
      </c>
      <c r="D4" s="282" t="s">
        <v>1260</v>
      </c>
      <c r="E4" s="410" t="s">
        <v>121</v>
      </c>
    </row>
    <row r="5" spans="1:5" s="247" customFormat="1" ht="20.100000000000001" customHeight="1">
      <c r="A5" s="284">
        <v>501</v>
      </c>
      <c r="B5" s="285" t="s">
        <v>1261</v>
      </c>
      <c r="C5" s="307">
        <f>SUM(C6:C9)</f>
        <v>77506</v>
      </c>
      <c r="D5" s="307">
        <f>SUM(D6:D9)</f>
        <v>52856</v>
      </c>
      <c r="E5" s="307">
        <f>SUM(E6:E9)</f>
        <v>52856</v>
      </c>
    </row>
    <row r="6" spans="1:5" s="248" customFormat="1" ht="20.100000000000001" customHeight="1">
      <c r="A6" s="287">
        <v>50101</v>
      </c>
      <c r="B6" s="288" t="s">
        <v>1262</v>
      </c>
      <c r="C6" s="278">
        <v>50409</v>
      </c>
      <c r="D6" s="278">
        <v>34992</v>
      </c>
      <c r="E6" s="278">
        <v>34992</v>
      </c>
    </row>
    <row r="7" spans="1:5" s="248" customFormat="1" ht="20.100000000000001" customHeight="1">
      <c r="A7" s="287">
        <v>50102</v>
      </c>
      <c r="B7" s="288" t="s">
        <v>1263</v>
      </c>
      <c r="C7" s="278">
        <v>18140</v>
      </c>
      <c r="D7" s="278">
        <v>8900</v>
      </c>
      <c r="E7" s="278">
        <v>8900</v>
      </c>
    </row>
    <row r="8" spans="1:5" s="248" customFormat="1" ht="20.100000000000001" customHeight="1">
      <c r="A8" s="287">
        <v>50103</v>
      </c>
      <c r="B8" s="288" t="s">
        <v>1264</v>
      </c>
      <c r="C8" s="278">
        <v>5290</v>
      </c>
      <c r="D8" s="278">
        <v>3811</v>
      </c>
      <c r="E8" s="278">
        <v>3811</v>
      </c>
    </row>
    <row r="9" spans="1:5" s="248" customFormat="1" ht="20.100000000000001" customHeight="1">
      <c r="A9" s="257">
        <v>50199</v>
      </c>
      <c r="B9" s="288" t="s">
        <v>1265</v>
      </c>
      <c r="C9" s="278">
        <v>3667</v>
      </c>
      <c r="D9" s="278">
        <v>5153</v>
      </c>
      <c r="E9" s="278">
        <v>5153</v>
      </c>
    </row>
    <row r="10" spans="1:5" s="247" customFormat="1" ht="20.100000000000001" customHeight="1">
      <c r="A10" s="256">
        <v>502</v>
      </c>
      <c r="B10" s="285" t="s">
        <v>1266</v>
      </c>
      <c r="C10" s="307">
        <f>SUM(C11:C20)</f>
        <v>7397</v>
      </c>
      <c r="D10" s="307">
        <f>SUM(D11:D20)</f>
        <v>27183</v>
      </c>
      <c r="E10" s="307">
        <f>SUM(E11:E20)</f>
        <v>20628</v>
      </c>
    </row>
    <row r="11" spans="1:5" s="248" customFormat="1" ht="20.100000000000001" customHeight="1">
      <c r="A11" s="257">
        <v>50201</v>
      </c>
      <c r="B11" s="288" t="s">
        <v>1267</v>
      </c>
      <c r="C11" s="278">
        <v>333</v>
      </c>
      <c r="D11" s="278">
        <v>12616</v>
      </c>
      <c r="E11" s="278">
        <v>10668</v>
      </c>
    </row>
    <row r="12" spans="1:5" s="248" customFormat="1" ht="20.100000000000001" customHeight="1">
      <c r="A12" s="257">
        <v>50202</v>
      </c>
      <c r="B12" s="288" t="s">
        <v>1268</v>
      </c>
      <c r="C12" s="278">
        <v>418</v>
      </c>
      <c r="D12" s="278">
        <v>287</v>
      </c>
      <c r="E12" s="278">
        <v>221</v>
      </c>
    </row>
    <row r="13" spans="1:5" s="248" customFormat="1" ht="20.100000000000001" customHeight="1">
      <c r="A13" s="257">
        <v>50203</v>
      </c>
      <c r="B13" s="288" t="s">
        <v>1269</v>
      </c>
      <c r="C13" s="278">
        <v>130</v>
      </c>
      <c r="D13" s="278">
        <v>505</v>
      </c>
      <c r="E13" s="278">
        <v>329</v>
      </c>
    </row>
    <row r="14" spans="1:5" s="248" customFormat="1" ht="20.100000000000001" customHeight="1">
      <c r="A14" s="257">
        <v>50204</v>
      </c>
      <c r="B14" s="288" t="s">
        <v>1270</v>
      </c>
      <c r="C14" s="278">
        <v>903</v>
      </c>
      <c r="D14" s="278">
        <v>229</v>
      </c>
      <c r="E14" s="278">
        <v>194</v>
      </c>
    </row>
    <row r="15" spans="1:5" s="248" customFormat="1" ht="20.100000000000001" customHeight="1">
      <c r="A15" s="257">
        <v>50205</v>
      </c>
      <c r="B15" s="288" t="s">
        <v>1271</v>
      </c>
      <c r="C15" s="278">
        <v>158</v>
      </c>
      <c r="D15" s="278">
        <v>6038</v>
      </c>
      <c r="E15" s="278">
        <v>5603</v>
      </c>
    </row>
    <row r="16" spans="1:5" s="248" customFormat="1" ht="20.100000000000001" customHeight="1">
      <c r="A16" s="257">
        <v>50206</v>
      </c>
      <c r="B16" s="288" t="s">
        <v>1272</v>
      </c>
      <c r="C16" s="278">
        <v>0</v>
      </c>
      <c r="D16" s="278">
        <v>177</v>
      </c>
      <c r="E16" s="278">
        <v>133</v>
      </c>
    </row>
    <row r="17" spans="1:5" s="248" customFormat="1" ht="20.100000000000001" customHeight="1">
      <c r="A17" s="257">
        <v>50207</v>
      </c>
      <c r="B17" s="288" t="s">
        <v>1273</v>
      </c>
      <c r="C17" s="278">
        <v>1012</v>
      </c>
      <c r="D17" s="278">
        <v>12</v>
      </c>
      <c r="E17" s="278">
        <v>12</v>
      </c>
    </row>
    <row r="18" spans="1:5" s="248" customFormat="1" ht="20.100000000000001" customHeight="1">
      <c r="A18" s="257">
        <v>50208</v>
      </c>
      <c r="B18" s="288" t="s">
        <v>1274</v>
      </c>
      <c r="C18" s="278">
        <v>579</v>
      </c>
      <c r="D18" s="278">
        <v>804</v>
      </c>
      <c r="E18" s="278">
        <v>558</v>
      </c>
    </row>
    <row r="19" spans="1:5" s="248" customFormat="1" ht="20.100000000000001" customHeight="1">
      <c r="A19" s="257">
        <v>50209</v>
      </c>
      <c r="B19" s="288" t="s">
        <v>1275</v>
      </c>
      <c r="C19" s="278">
        <v>1932</v>
      </c>
      <c r="D19" s="278">
        <v>662</v>
      </c>
      <c r="E19" s="278">
        <v>542</v>
      </c>
    </row>
    <row r="20" spans="1:5" s="248" customFormat="1" ht="20.100000000000001" customHeight="1">
      <c r="A20" s="257">
        <v>50299</v>
      </c>
      <c r="B20" s="288" t="s">
        <v>1276</v>
      </c>
      <c r="C20" s="278">
        <v>1932</v>
      </c>
      <c r="D20" s="278">
        <v>5853</v>
      </c>
      <c r="E20" s="278">
        <v>2368</v>
      </c>
    </row>
    <row r="21" spans="1:5" s="249" customFormat="1" ht="20.100000000000001" customHeight="1">
      <c r="A21" s="264">
        <v>503</v>
      </c>
      <c r="B21" s="285" t="s">
        <v>1277</v>
      </c>
      <c r="C21" s="307">
        <f>SUM(C22:C28)</f>
        <v>0</v>
      </c>
      <c r="D21" s="307">
        <f>SUM(D22:D28)</f>
        <v>0</v>
      </c>
      <c r="E21" s="307">
        <f>SUM(E22:E28)</f>
        <v>0</v>
      </c>
    </row>
    <row r="22" spans="1:5" s="248" customFormat="1" ht="20.100000000000001" customHeight="1">
      <c r="A22" s="257">
        <v>50301</v>
      </c>
      <c r="B22" s="288" t="s">
        <v>1278</v>
      </c>
      <c r="C22" s="278"/>
      <c r="D22" s="278"/>
      <c r="E22" s="278"/>
    </row>
    <row r="23" spans="1:5" s="248" customFormat="1" ht="20.100000000000001" customHeight="1">
      <c r="A23" s="257">
        <v>50302</v>
      </c>
      <c r="B23" s="288" t="s">
        <v>1279</v>
      </c>
      <c r="C23" s="278"/>
      <c r="D23" s="278"/>
      <c r="E23" s="278"/>
    </row>
    <row r="24" spans="1:5" s="248" customFormat="1" ht="20.100000000000001" customHeight="1">
      <c r="A24" s="257">
        <v>50303</v>
      </c>
      <c r="B24" s="288" t="s">
        <v>1280</v>
      </c>
      <c r="C24" s="278"/>
      <c r="D24" s="278"/>
      <c r="E24" s="278"/>
    </row>
    <row r="25" spans="1:5" s="248" customFormat="1" ht="20.100000000000001" customHeight="1">
      <c r="A25" s="257">
        <v>50305</v>
      </c>
      <c r="B25" s="288" t="s">
        <v>1281</v>
      </c>
      <c r="C25" s="278"/>
      <c r="D25" s="278"/>
      <c r="E25" s="278"/>
    </row>
    <row r="26" spans="1:5" s="248" customFormat="1" ht="20.100000000000001" customHeight="1">
      <c r="A26" s="257">
        <v>50306</v>
      </c>
      <c r="B26" s="288" t="s">
        <v>1282</v>
      </c>
      <c r="C26" s="278"/>
      <c r="D26" s="278"/>
      <c r="E26" s="278"/>
    </row>
    <row r="27" spans="1:5" s="248" customFormat="1" ht="20.100000000000001" customHeight="1">
      <c r="A27" s="257">
        <v>50307</v>
      </c>
      <c r="B27" s="288" t="s">
        <v>1283</v>
      </c>
      <c r="C27" s="278"/>
      <c r="D27" s="278"/>
      <c r="E27" s="278"/>
    </row>
    <row r="28" spans="1:5" s="248" customFormat="1" ht="20.100000000000001" customHeight="1">
      <c r="A28" s="257">
        <v>50399</v>
      </c>
      <c r="B28" s="288" t="s">
        <v>1284</v>
      </c>
      <c r="C28" s="278"/>
      <c r="D28" s="278"/>
      <c r="E28" s="278"/>
    </row>
    <row r="29" spans="1:5" s="249" customFormat="1" ht="19.7" customHeight="1">
      <c r="A29" s="249">
        <v>504</v>
      </c>
      <c r="B29" s="285" t="s">
        <v>1285</v>
      </c>
      <c r="C29" s="307">
        <f>SUM(C30:C35)</f>
        <v>0</v>
      </c>
      <c r="D29" s="307">
        <f>SUM(D30:D35)</f>
        <v>0</v>
      </c>
      <c r="E29" s="307">
        <f>SUM(E30:E35)</f>
        <v>0</v>
      </c>
    </row>
    <row r="30" spans="1:5" s="247" customFormat="1" ht="19.7" customHeight="1">
      <c r="A30" s="247">
        <v>50401</v>
      </c>
      <c r="B30" s="288" t="s">
        <v>1278</v>
      </c>
      <c r="C30" s="278"/>
      <c r="D30" s="278"/>
      <c r="E30" s="278"/>
    </row>
    <row r="31" spans="1:5" s="248" customFormat="1" ht="19.7" customHeight="1">
      <c r="A31" s="248">
        <v>50402</v>
      </c>
      <c r="B31" s="288" t="s">
        <v>1279</v>
      </c>
      <c r="C31" s="278"/>
      <c r="D31" s="278"/>
      <c r="E31" s="278"/>
    </row>
    <row r="32" spans="1:5" s="248" customFormat="1" ht="19.7" customHeight="1">
      <c r="B32" s="288" t="s">
        <v>1280</v>
      </c>
      <c r="C32" s="278"/>
      <c r="D32" s="278"/>
      <c r="E32" s="278"/>
    </row>
    <row r="33" spans="1:5" s="247" customFormat="1" ht="19.7" customHeight="1">
      <c r="A33" s="247">
        <v>50403</v>
      </c>
      <c r="B33" s="288" t="s">
        <v>1282</v>
      </c>
      <c r="C33" s="278"/>
      <c r="D33" s="278"/>
      <c r="E33" s="278"/>
    </row>
    <row r="34" spans="1:5" s="247" customFormat="1" ht="19.7" customHeight="1">
      <c r="A34" s="247">
        <v>50405</v>
      </c>
      <c r="B34" s="288" t="s">
        <v>1283</v>
      </c>
      <c r="C34" s="278"/>
      <c r="D34" s="278"/>
      <c r="E34" s="278"/>
    </row>
    <row r="35" spans="1:5" s="247" customFormat="1" ht="19.7" customHeight="1">
      <c r="A35" s="247">
        <v>50499</v>
      </c>
      <c r="B35" s="288" t="s">
        <v>1284</v>
      </c>
      <c r="C35" s="278"/>
      <c r="D35" s="278"/>
      <c r="E35" s="278"/>
    </row>
    <row r="36" spans="1:5" s="247" customFormat="1" ht="19.7" customHeight="1">
      <c r="A36" s="247">
        <v>505</v>
      </c>
      <c r="B36" s="285" t="s">
        <v>1286</v>
      </c>
      <c r="C36" s="307">
        <f>SUM(C37:C39)</f>
        <v>94549</v>
      </c>
      <c r="D36" s="307">
        <f>SUM(D37:D39)</f>
        <v>142757</v>
      </c>
      <c r="E36" s="307">
        <f>SUM(E37:E39)</f>
        <v>136501</v>
      </c>
    </row>
    <row r="37" spans="1:5" s="248" customFormat="1" ht="19.7" customHeight="1">
      <c r="A37" s="248">
        <v>50501</v>
      </c>
      <c r="B37" s="288" t="s">
        <v>1287</v>
      </c>
      <c r="C37" s="278">
        <v>86089</v>
      </c>
      <c r="D37" s="278">
        <v>117945</v>
      </c>
      <c r="E37" s="278">
        <v>117945</v>
      </c>
    </row>
    <row r="38" spans="1:5" s="248" customFormat="1" ht="19.7" customHeight="1">
      <c r="A38" s="248">
        <v>50502</v>
      </c>
      <c r="B38" s="288" t="s">
        <v>1288</v>
      </c>
      <c r="C38" s="278">
        <v>8460</v>
      </c>
      <c r="D38" s="278">
        <v>24812</v>
      </c>
      <c r="E38" s="278">
        <v>18556</v>
      </c>
    </row>
    <row r="39" spans="1:5" s="248" customFormat="1" ht="19.7" customHeight="1">
      <c r="A39" s="248">
        <v>50599</v>
      </c>
      <c r="B39" s="288" t="s">
        <v>1289</v>
      </c>
      <c r="C39" s="278">
        <v>0</v>
      </c>
      <c r="D39" s="278"/>
      <c r="E39" s="278"/>
    </row>
    <row r="40" spans="1:5" s="249" customFormat="1" ht="19.7" customHeight="1">
      <c r="A40" s="249">
        <v>506</v>
      </c>
      <c r="B40" s="285" t="s">
        <v>1290</v>
      </c>
      <c r="C40" s="307">
        <f>SUM(C41:C42)</f>
        <v>0</v>
      </c>
      <c r="D40" s="307">
        <f>SUM(D41:D42)</f>
        <v>0</v>
      </c>
      <c r="E40" s="307">
        <f>SUM(E41:E42)</f>
        <v>0</v>
      </c>
    </row>
    <row r="41" spans="1:5" s="248" customFormat="1" ht="19.7" customHeight="1">
      <c r="A41" s="248">
        <v>50601</v>
      </c>
      <c r="B41" s="288" t="s">
        <v>1291</v>
      </c>
      <c r="C41" s="278"/>
      <c r="D41" s="278"/>
      <c r="E41" s="278"/>
    </row>
    <row r="42" spans="1:5" s="247" customFormat="1" ht="19.7" customHeight="1">
      <c r="A42" s="247">
        <v>50602</v>
      </c>
      <c r="B42" s="288" t="s">
        <v>1292</v>
      </c>
      <c r="C42" s="278"/>
      <c r="D42" s="278"/>
      <c r="E42" s="278"/>
    </row>
    <row r="43" spans="1:5" s="249" customFormat="1" ht="19.7" customHeight="1">
      <c r="A43" s="249">
        <v>507</v>
      </c>
      <c r="B43" s="285" t="s">
        <v>1293</v>
      </c>
      <c r="C43" s="307">
        <f>SUM(C44:C46)</f>
        <v>0</v>
      </c>
      <c r="D43" s="307">
        <f>SUM(D44:D46)</f>
        <v>0</v>
      </c>
      <c r="E43" s="307">
        <f>SUM(E44:E46)</f>
        <v>0</v>
      </c>
    </row>
    <row r="44" spans="1:5" s="247" customFormat="1" ht="19.7" customHeight="1">
      <c r="A44" s="247">
        <v>50701</v>
      </c>
      <c r="B44" s="288" t="s">
        <v>1294</v>
      </c>
      <c r="C44" s="278"/>
      <c r="D44" s="278"/>
      <c r="E44" s="278"/>
    </row>
    <row r="45" spans="1:5" s="247" customFormat="1" ht="19.7" customHeight="1">
      <c r="A45" s="247">
        <v>50702</v>
      </c>
      <c r="B45" s="288" t="s">
        <v>1295</v>
      </c>
      <c r="C45" s="278"/>
      <c r="D45" s="278"/>
      <c r="E45" s="278"/>
    </row>
    <row r="46" spans="1:5" s="248" customFormat="1" ht="19.7" customHeight="1">
      <c r="A46" s="248">
        <v>50799</v>
      </c>
      <c r="B46" s="288" t="s">
        <v>1296</v>
      </c>
      <c r="C46" s="278"/>
      <c r="D46" s="278"/>
      <c r="E46" s="278"/>
    </row>
    <row r="47" spans="1:5" s="248" customFormat="1" ht="19.7" customHeight="1">
      <c r="B47" s="285" t="s">
        <v>1297</v>
      </c>
      <c r="C47" s="307">
        <f>SUM(C48:C51)</f>
        <v>0</v>
      </c>
      <c r="D47" s="307">
        <f>SUM(D48:D51)</f>
        <v>0</v>
      </c>
      <c r="E47" s="307">
        <f>SUM(E48:E51)</f>
        <v>0</v>
      </c>
    </row>
    <row r="48" spans="1:5" s="248" customFormat="1" ht="19.7" customHeight="1">
      <c r="B48" s="288" t="s">
        <v>1298</v>
      </c>
      <c r="C48" s="278"/>
      <c r="D48" s="278"/>
      <c r="E48" s="278"/>
    </row>
    <row r="49" spans="1:5" s="248" customFormat="1" ht="19.7" customHeight="1">
      <c r="B49" s="288" t="s">
        <v>1299</v>
      </c>
      <c r="C49" s="278"/>
      <c r="D49" s="278"/>
      <c r="E49" s="278"/>
    </row>
    <row r="50" spans="1:5" s="248" customFormat="1" ht="19.7" customHeight="1">
      <c r="B50" s="288" t="s">
        <v>1300</v>
      </c>
      <c r="C50" s="278"/>
      <c r="D50" s="278"/>
      <c r="E50" s="278"/>
    </row>
    <row r="51" spans="1:5" s="248" customFormat="1" ht="19.7" customHeight="1">
      <c r="B51" s="288" t="s">
        <v>1301</v>
      </c>
      <c r="C51" s="278"/>
      <c r="D51" s="278"/>
      <c r="E51" s="278"/>
    </row>
    <row r="52" spans="1:5" s="247" customFormat="1" ht="19.7" customHeight="1">
      <c r="A52" s="247">
        <v>509</v>
      </c>
      <c r="B52" s="285" t="s">
        <v>1302</v>
      </c>
      <c r="C52" s="307">
        <f>SUM(C53:C57)</f>
        <v>57856</v>
      </c>
      <c r="D52" s="307">
        <f>SUM(D53:D57)</f>
        <v>87417</v>
      </c>
      <c r="E52" s="307">
        <f>SUM(E53:E57)</f>
        <v>82770</v>
      </c>
    </row>
    <row r="53" spans="1:5" s="248" customFormat="1" ht="19.7" customHeight="1">
      <c r="A53" s="248">
        <v>50901</v>
      </c>
      <c r="B53" s="288" t="s">
        <v>1303</v>
      </c>
      <c r="C53" s="278">
        <v>20885</v>
      </c>
      <c r="D53" s="278">
        <v>36829</v>
      </c>
      <c r="E53" s="278">
        <v>33928</v>
      </c>
    </row>
    <row r="54" spans="1:5" s="248" customFormat="1" ht="19.7" customHeight="1">
      <c r="A54" s="248">
        <v>50902</v>
      </c>
      <c r="B54" s="288" t="s">
        <v>1304</v>
      </c>
      <c r="C54" s="278">
        <v>582</v>
      </c>
      <c r="D54" s="278">
        <v>3001</v>
      </c>
      <c r="E54" s="278">
        <v>2812</v>
      </c>
    </row>
    <row r="55" spans="1:5" s="248" customFormat="1" ht="19.7" customHeight="1">
      <c r="A55" s="248">
        <v>50903</v>
      </c>
      <c r="B55" s="288" t="s">
        <v>1305</v>
      </c>
      <c r="C55" s="278">
        <v>401</v>
      </c>
      <c r="D55" s="278">
        <v>15913</v>
      </c>
      <c r="E55" s="278">
        <v>15913</v>
      </c>
    </row>
    <row r="56" spans="1:5" s="248" customFormat="1" ht="19.7" customHeight="1">
      <c r="A56" s="248">
        <v>50905</v>
      </c>
      <c r="B56" s="288" t="s">
        <v>1306</v>
      </c>
      <c r="C56" s="278">
        <v>100</v>
      </c>
      <c r="D56" s="278">
        <v>1486</v>
      </c>
      <c r="E56" s="278">
        <v>1136</v>
      </c>
    </row>
    <row r="57" spans="1:5" s="248" customFormat="1" ht="19.7" customHeight="1">
      <c r="A57" s="248">
        <v>50999</v>
      </c>
      <c r="B57" s="288" t="s">
        <v>1307</v>
      </c>
      <c r="C57" s="278">
        <v>35888</v>
      </c>
      <c r="D57" s="278">
        <v>30188</v>
      </c>
      <c r="E57" s="278">
        <v>28981</v>
      </c>
    </row>
    <row r="58" spans="1:5" s="247" customFormat="1" ht="19.7" customHeight="1">
      <c r="A58" s="247">
        <v>510</v>
      </c>
      <c r="B58" s="285" t="s">
        <v>1308</v>
      </c>
      <c r="C58" s="307">
        <f>SUM(C59:C61)</f>
        <v>0</v>
      </c>
      <c r="D58" s="307">
        <f>SUM(D59:D61)</f>
        <v>0</v>
      </c>
      <c r="E58" s="307">
        <f>SUM(E59:E61)</f>
        <v>0</v>
      </c>
    </row>
    <row r="59" spans="1:5" s="248" customFormat="1" ht="19.7" customHeight="1">
      <c r="A59" s="248">
        <v>51002</v>
      </c>
      <c r="B59" s="288" t="s">
        <v>1309</v>
      </c>
      <c r="C59" s="278"/>
      <c r="D59" s="278"/>
      <c r="E59" s="278"/>
    </row>
    <row r="60" spans="1:5" s="248" customFormat="1" ht="19.7" customHeight="1">
      <c r="A60" s="248">
        <v>51003</v>
      </c>
      <c r="B60" s="288" t="s">
        <v>622</v>
      </c>
      <c r="C60" s="278"/>
      <c r="D60" s="278"/>
      <c r="E60" s="278"/>
    </row>
    <row r="61" spans="1:5" s="248" customFormat="1" ht="19.7" customHeight="1">
      <c r="A61" s="248">
        <v>51004</v>
      </c>
      <c r="B61" s="288" t="s">
        <v>1310</v>
      </c>
      <c r="C61" s="278"/>
      <c r="D61" s="278"/>
      <c r="E61" s="278"/>
    </row>
    <row r="62" spans="1:5" s="249" customFormat="1" ht="19.7" customHeight="1">
      <c r="A62" s="249">
        <v>511</v>
      </c>
      <c r="B62" s="285" t="s">
        <v>1311</v>
      </c>
      <c r="C62" s="307">
        <f>SUM(C63:C64)</f>
        <v>0</v>
      </c>
      <c r="D62" s="307">
        <f>SUM(D63:D64)</f>
        <v>0</v>
      </c>
      <c r="E62" s="307">
        <f>SUM(E63:E64)</f>
        <v>0</v>
      </c>
    </row>
    <row r="63" spans="1:5" s="248" customFormat="1" ht="19.7" customHeight="1">
      <c r="B63" s="288" t="s">
        <v>1312</v>
      </c>
      <c r="C63" s="278"/>
      <c r="D63" s="278"/>
      <c r="E63" s="278"/>
    </row>
    <row r="64" spans="1:5" s="248" customFormat="1" ht="19.7" customHeight="1">
      <c r="A64" s="248">
        <v>51102</v>
      </c>
      <c r="B64" s="288" t="s">
        <v>1313</v>
      </c>
      <c r="C64" s="278"/>
      <c r="D64" s="278"/>
      <c r="E64" s="278"/>
    </row>
    <row r="65" spans="1:5" s="248" customFormat="1" ht="19.7" customHeight="1">
      <c r="B65" s="285" t="s">
        <v>1314</v>
      </c>
      <c r="C65" s="307">
        <f>SUM(C66:C67)</f>
        <v>0</v>
      </c>
      <c r="D65" s="307">
        <f>SUM(D66:D67)</f>
        <v>0</v>
      </c>
      <c r="E65" s="307">
        <f>SUM(E66:E67)</f>
        <v>0</v>
      </c>
    </row>
    <row r="66" spans="1:5" s="248" customFormat="1" ht="19.7" customHeight="1">
      <c r="B66" s="288" t="s">
        <v>1315</v>
      </c>
      <c r="C66" s="278"/>
      <c r="D66" s="278"/>
      <c r="E66" s="278"/>
    </row>
    <row r="67" spans="1:5" s="248" customFormat="1" ht="19.7" customHeight="1">
      <c r="B67" s="288" t="s">
        <v>1316</v>
      </c>
      <c r="C67" s="278"/>
      <c r="D67" s="278"/>
      <c r="E67" s="278"/>
    </row>
    <row r="68" spans="1:5" s="249" customFormat="1" ht="19.7" customHeight="1">
      <c r="A68" s="249">
        <v>599</v>
      </c>
      <c r="B68" s="285" t="s">
        <v>1317</v>
      </c>
      <c r="C68" s="307">
        <f>SUM(C69:C72)</f>
        <v>0</v>
      </c>
      <c r="D68" s="307">
        <f>SUM(D69:D72)</f>
        <v>0</v>
      </c>
      <c r="E68" s="307">
        <f>SUM(E69:E72)</f>
        <v>0</v>
      </c>
    </row>
    <row r="69" spans="1:5" s="249" customFormat="1" ht="19.7" customHeight="1">
      <c r="A69" s="248">
        <v>59907</v>
      </c>
      <c r="B69" s="288" t="s">
        <v>1318</v>
      </c>
      <c r="C69" s="278"/>
      <c r="D69" s="278"/>
      <c r="E69" s="278"/>
    </row>
    <row r="70" spans="1:5" s="249" customFormat="1" ht="19.7" customHeight="1">
      <c r="A70" s="248">
        <v>59906</v>
      </c>
      <c r="B70" s="288" t="s">
        <v>1319</v>
      </c>
      <c r="C70" s="278"/>
      <c r="D70" s="278"/>
      <c r="E70" s="278"/>
    </row>
    <row r="71" spans="1:5" s="249" customFormat="1" ht="23.1" customHeight="1">
      <c r="A71" s="248">
        <v>59908</v>
      </c>
      <c r="B71" s="294" t="s">
        <v>1320</v>
      </c>
      <c r="C71" s="278"/>
      <c r="D71" s="278"/>
      <c r="E71" s="278"/>
    </row>
    <row r="72" spans="1:5" s="248" customFormat="1" ht="23.1" customHeight="1">
      <c r="A72" s="248">
        <v>59999</v>
      </c>
      <c r="B72" s="288" t="s">
        <v>1099</v>
      </c>
      <c r="C72" s="278"/>
      <c r="D72" s="278"/>
      <c r="E72" s="278"/>
    </row>
    <row r="73" spans="1:5" s="247" customFormat="1" ht="23.1" customHeight="1">
      <c r="A73" s="256"/>
      <c r="B73" s="295" t="s">
        <v>1321</v>
      </c>
      <c r="C73" s="307">
        <f>C5+C10+C21+C29+C36+C43+C52+C58+C62+C68+C40+C47+C65</f>
        <v>237308</v>
      </c>
      <c r="D73" s="307">
        <f>D5+D10+D21+D29+D36+D43+D52+D58+D62+D68+D40+D47+D65</f>
        <v>310213</v>
      </c>
      <c r="E73" s="307">
        <f>E5+E10+E21+E29+E36+E43+E52+E58+E62+E68+E40+E47+E65</f>
        <v>292755</v>
      </c>
    </row>
  </sheetData>
  <mergeCells count="1">
    <mergeCell ref="B2:E2"/>
  </mergeCells>
  <phoneticPr fontId="62" type="noConversion"/>
  <printOptions horizontalCentered="1"/>
  <pageMargins left="0.82677165354330717" right="0.70866141732283472" top="0.98425196850393704" bottom="0.98425196850393704" header="0.51181102362204722" footer="0.70866141732283472"/>
  <pageSetup paperSize="9" scale="95" orientation="portrait" useFirstPageNumber="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57</vt:i4>
      </vt:variant>
      <vt:variant>
        <vt:lpstr>命名范围</vt:lpstr>
      </vt:variant>
      <vt:variant>
        <vt:i4>32</vt:i4>
      </vt:variant>
    </vt:vector>
  </HeadingPairs>
  <TitlesOfParts>
    <vt:vector size="89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79</vt:lpstr>
      <vt:lpstr>'51'!Print_Area</vt:lpstr>
      <vt:lpstr>'52'!Print_Area</vt:lpstr>
      <vt:lpstr>'53'!Print_Area</vt:lpstr>
      <vt:lpstr>'10'!Print_Titles</vt:lpstr>
      <vt:lpstr>'13'!Print_Titles</vt:lpstr>
      <vt:lpstr>'14'!Print_Titles</vt:lpstr>
      <vt:lpstr>'16'!Print_Titles</vt:lpstr>
      <vt:lpstr>'17'!Print_Titles</vt:lpstr>
      <vt:lpstr>'18'!Print_Titles</vt:lpstr>
      <vt:lpstr>'19'!Print_Titles</vt:lpstr>
      <vt:lpstr>'2'!Print_Titles</vt:lpstr>
      <vt:lpstr>'20'!Print_Titles</vt:lpstr>
      <vt:lpstr>'21'!Print_Titles</vt:lpstr>
      <vt:lpstr>'22'!Print_Titles</vt:lpstr>
      <vt:lpstr>'23'!Print_Titles</vt:lpstr>
      <vt:lpstr>'24'!Print_Titles</vt:lpstr>
      <vt:lpstr>'25'!Print_Titles</vt:lpstr>
      <vt:lpstr>'26'!Print_Titles</vt:lpstr>
      <vt:lpstr>'27'!Print_Titles</vt:lpstr>
      <vt:lpstr>'28'!Print_Titles</vt:lpstr>
      <vt:lpstr>'3'!Print_Titles</vt:lpstr>
      <vt:lpstr>'31'!Print_Titles</vt:lpstr>
      <vt:lpstr>'32'!Print_Titles</vt:lpstr>
      <vt:lpstr>'33'!Print_Titles</vt:lpstr>
      <vt:lpstr>'34'!Print_Titles</vt:lpstr>
      <vt:lpstr>'35'!Print_Titles</vt:lpstr>
      <vt:lpstr>'36'!Print_Titles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(重置密码后立即改密码)预算经办</cp:lastModifiedBy>
  <cp:revision>1</cp:revision>
  <cp:lastPrinted>2024-03-12T08:56:39Z</cp:lastPrinted>
  <dcterms:created xsi:type="dcterms:W3CDTF">2012-06-12T09:30:00Z</dcterms:created>
  <dcterms:modified xsi:type="dcterms:W3CDTF">2024-03-13T12:01:25Z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KSORubyTemplateID">
    <vt:lpwstr>14</vt:lpwstr>
  </property>
  <property fmtid="{D5CDD505-2E9C-101B-9397-08002B2CF9AE}" pid="5" name="ICV">
    <vt:lpwstr>99D9CEACBE5642D392B0021A8B3E133F_13</vt:lpwstr>
  </property>
</Properties>
</file>