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97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79" sheetId="31" state="hidden" r:id="rId31"/>
  </sheets>
  <externalReferences>
    <externalReference r:id="rId34"/>
    <externalReference r:id="rId35"/>
  </externalReferences>
  <definedNames>
    <definedName name="_xlfn.SUMIFS" hidden="1">#NAME?</definedName>
    <definedName name="_xlnm.Print_Titles" localSheetId="10">'10'!$2:$5</definedName>
    <definedName name="_xlnm.Print_Titles" localSheetId="12">'12'!$1:$3</definedName>
    <definedName name="_xlnm.Print_Titles" localSheetId="13">'13'!$1:$3</definedName>
    <definedName name="_xlnm.Print_Titles" localSheetId="14">'14'!$1:$4</definedName>
    <definedName name="_xlnm.Print_Titles" localSheetId="15">'15'!$1:$3</definedName>
    <definedName name="_xlnm.Print_Titles" localSheetId="16">'16'!$1:$3</definedName>
    <definedName name="_xlnm.Print_Titles" localSheetId="17">'17'!$1:$4</definedName>
    <definedName name="_xlnm.Print_Titles" localSheetId="26">'26'!$2:$4</definedName>
    <definedName name="_xlnm.Print_Titles" localSheetId="27">'27'!$2:$4</definedName>
    <definedName name="_xlnm.Print_Titles" localSheetId="3">'3'!$2:$5</definedName>
    <definedName name="_xlnm.Print_Titles" localSheetId="5">'5'!$2:$2</definedName>
    <definedName name="_xlnm.Print_Titles" localSheetId="6">'6'!$2:$5</definedName>
    <definedName name="_xlnm.Print_Titles" localSheetId="7">'7'!$2:$4</definedName>
    <definedName name="_xlnm.Print_Titles" localSheetId="8">'8'!$2:$4</definedName>
    <definedName name="_xlnm.Print_Titles" localSheetId="9">'9'!$2:$5</definedName>
    <definedName name="决算" localSheetId="10">'[1]6'!#REF!</definedName>
    <definedName name="决算" localSheetId="11">'[2]6'!#REF!</definedName>
    <definedName name="决算" localSheetId="6">'[1]6'!#REF!</definedName>
    <definedName name="决算" localSheetId="7">'[1]6'!#REF!</definedName>
    <definedName name="决算" localSheetId="8">'[1]6'!#REF!</definedName>
    <definedName name="决算">'[1]6'!#REF!</definedName>
    <definedName name="决算2014" localSheetId="10">'[1]6'!#REF!</definedName>
    <definedName name="决算2014" localSheetId="11">'[2]6'!#REF!</definedName>
    <definedName name="决算2014" localSheetId="6">'[1]6'!#REF!</definedName>
    <definedName name="决算2014" localSheetId="7">'[1]6'!#REF!</definedName>
    <definedName name="决算2014" localSheetId="8">'[1]6'!#REF!</definedName>
    <definedName name="决算2014">'[1]6'!#REF!</definedName>
  </definedNames>
  <calcPr fullCalcOnLoad="1" fullPrecision="0"/>
</workbook>
</file>

<file path=xl/sharedStrings.xml><?xml version="1.0" encoding="utf-8"?>
<sst xmlns="http://schemas.openxmlformats.org/spreadsheetml/2006/main" count="2710" uniqueCount="1751">
  <si>
    <t>目  录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</si>
  <si>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</si>
  <si>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</si>
  <si>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</si>
  <si>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</si>
  <si>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</si>
  <si>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</si>
  <si>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</si>
  <si>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</si>
  <si>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</si>
  <si>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、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</si>
  <si>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、</t>
    </r>
  </si>
  <si>
    <r>
      <t>1</t>
    </r>
    <r>
      <rPr>
        <sz val="12"/>
        <rFont val="宋体"/>
        <family val="0"/>
      </rPr>
      <t>2、</t>
    </r>
  </si>
  <si>
    <r>
      <t>1</t>
    </r>
    <r>
      <rPr>
        <sz val="12"/>
        <rFont val="宋体"/>
        <family val="0"/>
      </rPr>
      <t>3、</t>
    </r>
  </si>
  <si>
    <r>
      <t>1</t>
    </r>
    <r>
      <rPr>
        <sz val="12"/>
        <rFont val="宋体"/>
        <family val="0"/>
      </rPr>
      <t>4、</t>
    </r>
  </si>
  <si>
    <r>
      <t>1</t>
    </r>
    <r>
      <rPr>
        <sz val="12"/>
        <rFont val="宋体"/>
        <family val="0"/>
      </rPr>
      <t>5、</t>
    </r>
  </si>
  <si>
    <r>
      <t>1</t>
    </r>
    <r>
      <rPr>
        <sz val="12"/>
        <rFont val="宋体"/>
        <family val="0"/>
      </rPr>
      <t>6、</t>
    </r>
  </si>
  <si>
    <r>
      <t>1</t>
    </r>
    <r>
      <rPr>
        <sz val="12"/>
        <rFont val="宋体"/>
        <family val="0"/>
      </rPr>
      <t>7、</t>
    </r>
  </si>
  <si>
    <r>
      <t>1</t>
    </r>
    <r>
      <rPr>
        <sz val="12"/>
        <rFont val="宋体"/>
        <family val="0"/>
      </rPr>
      <t>8、</t>
    </r>
  </si>
  <si>
    <r>
      <t>1</t>
    </r>
    <r>
      <rPr>
        <sz val="12"/>
        <rFont val="宋体"/>
        <family val="0"/>
      </rPr>
      <t>9、</t>
    </r>
  </si>
  <si>
    <r>
      <t>2</t>
    </r>
    <r>
      <rPr>
        <sz val="12"/>
        <rFont val="宋体"/>
        <family val="0"/>
      </rPr>
      <t>0、</t>
    </r>
  </si>
  <si>
    <r>
      <t>2</t>
    </r>
    <r>
      <rPr>
        <sz val="12"/>
        <rFont val="宋体"/>
        <family val="0"/>
      </rPr>
      <t>1、</t>
    </r>
  </si>
  <si>
    <r>
      <t>2</t>
    </r>
    <r>
      <rPr>
        <sz val="12"/>
        <rFont val="宋体"/>
        <family val="0"/>
      </rPr>
      <t>2、</t>
    </r>
  </si>
  <si>
    <r>
      <t>2</t>
    </r>
    <r>
      <rPr>
        <sz val="12"/>
        <rFont val="宋体"/>
        <family val="0"/>
      </rPr>
      <t>3、</t>
    </r>
  </si>
  <si>
    <r>
      <t>2</t>
    </r>
    <r>
      <rPr>
        <sz val="12"/>
        <rFont val="宋体"/>
        <family val="0"/>
      </rPr>
      <t>4、</t>
    </r>
  </si>
  <si>
    <r>
      <t>2</t>
    </r>
    <r>
      <rPr>
        <sz val="12"/>
        <rFont val="宋体"/>
        <family val="0"/>
      </rPr>
      <t>5、</t>
    </r>
  </si>
  <si>
    <r>
      <t>2</t>
    </r>
    <r>
      <rPr>
        <sz val="12"/>
        <rFont val="宋体"/>
        <family val="0"/>
      </rPr>
      <t>6、</t>
    </r>
  </si>
  <si>
    <r>
      <t>2</t>
    </r>
    <r>
      <rPr>
        <sz val="12"/>
        <rFont val="宋体"/>
        <family val="0"/>
      </rPr>
      <t>7、</t>
    </r>
  </si>
  <si>
    <r>
      <t>2</t>
    </r>
    <r>
      <rPr>
        <sz val="12"/>
        <rFont val="宋体"/>
        <family val="0"/>
      </rPr>
      <t>8、</t>
    </r>
  </si>
  <si>
    <r>
      <t>2</t>
    </r>
    <r>
      <rPr>
        <sz val="12"/>
        <rFont val="宋体"/>
        <family val="0"/>
      </rPr>
      <t>9</t>
    </r>
    <r>
      <rPr>
        <sz val="12"/>
        <rFont val="宋体"/>
        <family val="0"/>
      </rPr>
      <t>、</t>
    </r>
  </si>
  <si>
    <t>表一</t>
  </si>
  <si>
    <t>单位：万元</t>
  </si>
  <si>
    <t>项  目</t>
  </si>
  <si>
    <t>年初预算</t>
  </si>
  <si>
    <t>调整预算</t>
  </si>
  <si>
    <t>决算数</t>
  </si>
  <si>
    <t>占预算（%）</t>
  </si>
  <si>
    <t>同口径增长%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</si>
  <si>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</si>
  <si>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</si>
  <si>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</si>
  <si>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</si>
  <si>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</si>
  <si>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</si>
  <si>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</si>
  <si>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</si>
  <si>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</si>
  <si>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</si>
  <si>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</si>
  <si>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</si>
  <si>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</si>
  <si>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</si>
  <si>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</si>
  <si>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</si>
  <si>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</si>
  <si>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</si>
  <si>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</si>
  <si>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</si>
  <si>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</si>
  <si>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r>
      <rPr>
        <sz val="11"/>
        <rFont val="方正仿宋_GBK"/>
        <family val="0"/>
      </rPr>
      <t xml:space="preserve">    国有资源（资产）有偿使</t>
    </r>
    <r>
      <rPr>
        <sz val="11"/>
        <rFont val="方正仿宋_GBK"/>
        <family val="0"/>
      </rPr>
      <t>用收入</t>
    </r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</si>
  <si>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</si>
  <si>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</si>
  <si>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</si>
  <si>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</si>
  <si>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 入 合 计</t>
  </si>
  <si>
    <t>表二</t>
  </si>
  <si>
    <t>同比增长%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</si>
  <si>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</si>
  <si>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</si>
  <si>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</si>
  <si>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</si>
  <si>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</si>
  <si>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</si>
  <si>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</si>
  <si>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</si>
  <si>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</si>
  <si>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</si>
  <si>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</si>
  <si>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</si>
  <si>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</si>
  <si>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</si>
  <si>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</si>
  <si>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</si>
  <si>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</si>
  <si>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</si>
  <si>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</si>
  <si>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</si>
  <si>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</si>
  <si>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</si>
  <si>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</si>
  <si>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</si>
  <si>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</si>
  <si>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 出 合 计</t>
  </si>
  <si>
    <t>表三</t>
  </si>
  <si>
    <t xml:space="preserve">                                 单位：万元</t>
  </si>
  <si>
    <t>收  入</t>
  </si>
  <si>
    <r>
      <rPr>
        <b/>
        <sz val="11"/>
        <rFont val="方正仿宋_GBK"/>
        <family val="0"/>
      </rPr>
      <t xml:space="preserve">支   </t>
    </r>
    <r>
      <rPr>
        <b/>
        <sz val="11"/>
        <rFont val="方正仿宋_GBK"/>
        <family val="0"/>
      </rPr>
      <t>出</t>
    </r>
  </si>
  <si>
    <t>执行数</t>
  </si>
  <si>
    <t>地方一般公共预算收入</t>
  </si>
  <si>
    <t>一般公共预算支出</t>
  </si>
  <si>
    <t>上级补助收入</t>
  </si>
  <si>
    <t>补助下级支出</t>
  </si>
  <si>
    <r>
      <rPr>
        <b/>
        <sz val="11"/>
        <rFont val="方正仿宋_GBK"/>
        <family val="0"/>
      </rPr>
      <t xml:space="preserve"> </t>
    </r>
    <r>
      <rPr>
        <b/>
        <sz val="11"/>
        <rFont val="方正仿宋_GBK"/>
        <family val="0"/>
      </rPr>
      <t>返还性收入</t>
    </r>
  </si>
  <si>
    <t xml:space="preserve"> 返还性支出</t>
  </si>
  <si>
    <t xml:space="preserve">   所得税基数返还收入</t>
  </si>
  <si>
    <t xml:space="preserve">   所得税基数返还支出</t>
  </si>
  <si>
    <t xml:space="preserve">   成品油价格和税费改革税收返还收入</t>
  </si>
  <si>
    <t xml:space="preserve">   成品油价格和税费改革税收返还支出</t>
  </si>
  <si>
    <r>
      <rPr>
        <sz val="11"/>
        <rFont val="方正仿宋_GBK"/>
        <family val="0"/>
      </rPr>
      <t xml:space="preserve">  </t>
    </r>
    <r>
      <rPr>
        <sz val="11"/>
        <rFont val="方正仿宋_GBK"/>
        <family val="0"/>
      </rPr>
      <t xml:space="preserve"> </t>
    </r>
    <r>
      <rPr>
        <sz val="11"/>
        <rFont val="方正仿宋_GBK"/>
        <family val="0"/>
      </rPr>
      <t xml:space="preserve">增值税税收返还收入 </t>
    </r>
  </si>
  <si>
    <t xml:space="preserve">   增值税税收返还支出</t>
  </si>
  <si>
    <t xml:space="preserve">   消费税税收返还收入 </t>
  </si>
  <si>
    <t xml:space="preserve">   消费税税收返还支出</t>
  </si>
  <si>
    <t xml:space="preserve">   增值税五五分享税收返还收入</t>
  </si>
  <si>
    <t xml:space="preserve">   增值税五五分享税收返还支出</t>
  </si>
  <si>
    <t xml:space="preserve">   其他税收返还收入</t>
  </si>
  <si>
    <t xml:space="preserve">   其他税收返还支出</t>
  </si>
  <si>
    <t xml:space="preserve"> 一般性转移支付收入</t>
  </si>
  <si>
    <t xml:space="preserve"> 一般性转移支付</t>
  </si>
  <si>
    <t xml:space="preserve">   体制补助收入</t>
  </si>
  <si>
    <t>体制补助支出</t>
  </si>
  <si>
    <t xml:space="preserve">   均衡性转移支付收入</t>
  </si>
  <si>
    <t>均衡性转移支付支出</t>
  </si>
  <si>
    <t xml:space="preserve">   县级基本财力保障机制奖补资金收入</t>
  </si>
  <si>
    <t>县级基本财力保障机制奖补资金支出</t>
  </si>
  <si>
    <t xml:space="preserve">   结算补助收入</t>
  </si>
  <si>
    <t>结算补助支出</t>
  </si>
  <si>
    <t xml:space="preserve">   资源枯竭型城市转移支付补助收入</t>
  </si>
  <si>
    <t>资源枯竭型城市转移支付补助支出</t>
  </si>
  <si>
    <t xml:space="preserve">   企业事业单位划转补助收入</t>
  </si>
  <si>
    <t>企业事业单位划转补助支出</t>
  </si>
  <si>
    <t xml:space="preserve">   产粮（油）大县奖励资金收入</t>
  </si>
  <si>
    <t>产粮（油）大县奖励资金支出</t>
  </si>
  <si>
    <t xml:space="preserve">   重点生态功能区转移支付收入</t>
  </si>
  <si>
    <t>重点生态功能区转移支付支出</t>
  </si>
  <si>
    <t xml:space="preserve">   固定数额补助收入</t>
  </si>
  <si>
    <t>固定数额补助支出</t>
  </si>
  <si>
    <t xml:space="preserve">   革命老区转移支付收入</t>
  </si>
  <si>
    <t>革命老区转移支付支出</t>
  </si>
  <si>
    <t xml:space="preserve">   民族地区转移支付收入</t>
  </si>
  <si>
    <t>民族地区转移支付支出</t>
  </si>
  <si>
    <t xml:space="preserve">   边境地区转移支付收入</t>
  </si>
  <si>
    <t>边境地区转移支付支出</t>
  </si>
  <si>
    <t xml:space="preserve">   一般公共服务共同财政事权转移支付收入</t>
  </si>
  <si>
    <t>一般公共服务共同财政事权转移支付支出</t>
  </si>
  <si>
    <t xml:space="preserve">   外交共同财政事权转移支付收入</t>
  </si>
  <si>
    <t>外交共同财政事权转移支付支出</t>
  </si>
  <si>
    <t xml:space="preserve">   国防共同财政事权转移支付收入</t>
  </si>
  <si>
    <t>国防共同财政事权转移支付支出</t>
  </si>
  <si>
    <t xml:space="preserve">   公共安全共同财政事权转移支付收入</t>
  </si>
  <si>
    <t>公共安全共同财政事权转移支付支出</t>
  </si>
  <si>
    <t xml:space="preserve">   教育共同财政事权转移支付收入</t>
  </si>
  <si>
    <t>教育共同财政事权转移支付支出</t>
  </si>
  <si>
    <t xml:space="preserve">   科学技术共同财政事权转移支付收入</t>
  </si>
  <si>
    <t>科学技术共同财政事权转移支付支出</t>
  </si>
  <si>
    <t xml:space="preserve">   文化旅游体育与传媒共同财政事权转移支付收入</t>
  </si>
  <si>
    <t>文化旅游体育与传媒共同财政事权转移支付支出</t>
  </si>
  <si>
    <t xml:space="preserve">   社会保障和就业共同财政事权转移支付收入</t>
  </si>
  <si>
    <t>社会保障和就业共同财政事权转移支付支出</t>
  </si>
  <si>
    <t xml:space="preserve">   医疗卫生共同财政事权转移支付收入</t>
  </si>
  <si>
    <t>医疗卫生共同财政事权转移支付支出</t>
  </si>
  <si>
    <t xml:space="preserve">   节能环保共同财政事权转移支付收入</t>
  </si>
  <si>
    <t>节能环保共同财政事权转移支付支出</t>
  </si>
  <si>
    <t xml:space="preserve">   城乡社区共同财政事权转移支付收入</t>
  </si>
  <si>
    <t>城乡社区共同财政事权转移支付支出</t>
  </si>
  <si>
    <t xml:space="preserve">   农林水共同财政事权转移支付收入</t>
  </si>
  <si>
    <t>农林水共同财政事权转移支付支出</t>
  </si>
  <si>
    <t xml:space="preserve">   交通运输共同财政事权转移支付收入</t>
  </si>
  <si>
    <t>交通运输共同财政事权转移支付支出</t>
  </si>
  <si>
    <t xml:space="preserve">   资源勘探信息等共同财政事权转移支付收入</t>
  </si>
  <si>
    <t>资源勘探信息等共同财政事权转移支付支出</t>
  </si>
  <si>
    <t xml:space="preserve">   商业服务业等共同财政事权转移支付收入</t>
  </si>
  <si>
    <t>商业服务业等共同财政事权转移支付支出</t>
  </si>
  <si>
    <t xml:space="preserve">   金融共同财政事权转移支付收入</t>
  </si>
  <si>
    <t>金融共同财政事权转移支付支出</t>
  </si>
  <si>
    <t xml:space="preserve">   自然资源海洋气象等共同财政事权转移支付收入</t>
  </si>
  <si>
    <t>自然资源海洋气象等共同财政事权转移支付支出</t>
  </si>
  <si>
    <t xml:space="preserve">   住房保障共同财政事权转移支付收入</t>
  </si>
  <si>
    <t>住房保障共同财政事权转移支付支出</t>
  </si>
  <si>
    <t xml:space="preserve">   粮油物资储备共同财政事权转移支付收入</t>
  </si>
  <si>
    <t>粮油物资储备共同财政事权转移支付支出</t>
  </si>
  <si>
    <r>
      <rPr>
        <sz val="11"/>
        <rFont val="方正仿宋_GBK"/>
        <family val="0"/>
      </rPr>
      <t xml:space="preserve"> </t>
    </r>
    <r>
      <rPr>
        <sz val="11"/>
        <rFont val="方正仿宋_GBK"/>
        <family val="0"/>
      </rPr>
      <t xml:space="preserve">  </t>
    </r>
    <r>
      <rPr>
        <sz val="11"/>
        <rFont val="方正仿宋_GBK"/>
        <family val="0"/>
      </rPr>
      <t>灾害防治及应急管理共同财政事权转移支付收入</t>
    </r>
  </si>
  <si>
    <t>灾害防治及应急管理共同财政事权转移支付
支出</t>
  </si>
  <si>
    <t xml:space="preserve">   其他共同财政事权转移支付收入</t>
  </si>
  <si>
    <t>其他共同财政事权转移支付支出</t>
  </si>
  <si>
    <t xml:space="preserve">   其他一般性转移支付收入</t>
  </si>
  <si>
    <t>其他一般性转移支付支出</t>
  </si>
  <si>
    <t xml:space="preserve"> 专项转移支付收入</t>
  </si>
  <si>
    <t xml:space="preserve">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</si>
  <si>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</si>
  <si>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</si>
  <si>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</si>
  <si>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</si>
  <si>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</si>
  <si>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</si>
  <si>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</si>
  <si>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</si>
  <si>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</si>
  <si>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</si>
  <si>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</si>
  <si>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</si>
  <si>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</si>
  <si>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</si>
  <si>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</si>
  <si>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</si>
  <si>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</si>
  <si>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r>
      <rPr>
        <sz val="11"/>
        <rFont val="方正仿宋_GBK"/>
        <family val="0"/>
      </rPr>
      <t xml:space="preserve">  </t>
    </r>
    <r>
      <rPr>
        <sz val="11"/>
        <rFont val="方正仿宋_GBK"/>
        <family val="0"/>
      </rPr>
      <t xml:space="preserve">  </t>
    </r>
    <r>
      <rPr>
        <sz val="11"/>
        <rFont val="方正仿宋_GBK"/>
        <family val="0"/>
      </rPr>
      <t>住房保障</t>
    </r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</si>
  <si>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</si>
  <si>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</si>
  <si>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</si>
  <si>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</si>
  <si>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上解收入</t>
  </si>
  <si>
    <t>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</si>
  <si>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</si>
  <si>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</si>
  <si>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</si>
  <si>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</si>
  <si>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调入资金</t>
  </si>
  <si>
    <t>调出资金</t>
  </si>
  <si>
    <t xml:space="preserve">    从政府性基金预算调入</t>
  </si>
  <si>
    <t>年终结余</t>
  </si>
  <si>
    <t xml:space="preserve">    从国有资本经营预算调入</t>
  </si>
  <si>
    <t xml:space="preserve">    结转下年支出</t>
  </si>
  <si>
    <t xml:space="preserve">    从其他资金调入</t>
  </si>
  <si>
    <t>安排预算稳定调节基金</t>
  </si>
  <si>
    <t>上年结余</t>
  </si>
  <si>
    <t>地方政府一般债券还本支出</t>
  </si>
  <si>
    <t>动用预算稳定调节基金</t>
  </si>
  <si>
    <t xml:space="preserve">    地方政府一般债券还本支出</t>
  </si>
  <si>
    <t>地方政府一般债券转贷收入</t>
  </si>
  <si>
    <t xml:space="preserve">    地方政府向外国政府借款还本支出</t>
  </si>
  <si>
    <t xml:space="preserve">    地方政府一般债券转贷收入</t>
  </si>
  <si>
    <t xml:space="preserve">    地方政府向国际组织借款还本支出</t>
  </si>
  <si>
    <t xml:space="preserve">    地方政府向国际组织借款转贷收入</t>
  </si>
  <si>
    <t>地方政府一般债券转贷支出</t>
  </si>
  <si>
    <t>区域间转移性收入</t>
  </si>
  <si>
    <t>区域间转移性支出</t>
  </si>
  <si>
    <t>收 入 总 计</t>
  </si>
  <si>
    <t>支 出 总 计</t>
  </si>
  <si>
    <t>表四</t>
  </si>
  <si>
    <t>表五</t>
  </si>
  <si>
    <t>合  计</t>
  </si>
  <si>
    <t xml:space="preserve">    其他共产党事务支出</t>
  </si>
  <si>
    <t xml:space="preserve">    其他一般公共服务支出</t>
  </si>
  <si>
    <t xml:space="preserve">    对外援助</t>
  </si>
  <si>
    <t xml:space="preserve">    对外宣传</t>
  </si>
  <si>
    <t xml:space="preserve">    其他外交支出</t>
  </si>
  <si>
    <t xml:space="preserve">    现役部队</t>
  </si>
  <si>
    <t xml:space="preserve">    国防科研事业</t>
  </si>
  <si>
    <t xml:space="preserve">    专项工程</t>
  </si>
  <si>
    <t xml:space="preserve">    其他国防支出</t>
  </si>
  <si>
    <t xml:space="preserve">    武装警察部队</t>
  </si>
  <si>
    <t xml:space="preserve">    其他公共安全支出</t>
  </si>
  <si>
    <t xml:space="preserve">    其他教育支出</t>
  </si>
  <si>
    <t xml:space="preserve">    其他科学技术支出</t>
  </si>
  <si>
    <t xml:space="preserve">    其他文化旅游体育与传媒支出</t>
  </si>
  <si>
    <t xml:space="preserve">  补充全国社会保障基金</t>
  </si>
  <si>
    <t xml:space="preserve">    其他社会保障和就业支出</t>
  </si>
  <si>
    <t xml:space="preserve">    已垦草原退耕还草</t>
  </si>
  <si>
    <t xml:space="preserve">    能源节约利用</t>
  </si>
  <si>
    <t xml:space="preserve">    可再生能源</t>
  </si>
  <si>
    <t xml:space="preserve">    循环经济</t>
  </si>
  <si>
    <t xml:space="preserve">    其他节能环保支出</t>
  </si>
  <si>
    <t xml:space="preserve">    城乡社区规划与管理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</si>
  <si>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</si>
  <si>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</si>
  <si>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</si>
  <si>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对外合作与交流</t>
  </si>
  <si>
    <t xml:space="preserve">    其他农林水支出</t>
  </si>
  <si>
    <t xml:space="preserve">    其他交通运输支出</t>
  </si>
  <si>
    <t xml:space="preserve">    其他资源勘探工业信息等支出</t>
  </si>
  <si>
    <t xml:space="preserve">    其他商业服务业等支出</t>
  </si>
  <si>
    <t xml:space="preserve">    其他金融支出</t>
  </si>
  <si>
    <t xml:space="preserve">  其他支出</t>
  </si>
  <si>
    <t xml:space="preserve">    其他自然资源海洋气象等支出</t>
  </si>
  <si>
    <t>表六</t>
  </si>
  <si>
    <r>
      <t xml:space="preserve"> </t>
    </r>
    <r>
      <rPr>
        <b/>
        <sz val="11"/>
        <rFont val="方正仿宋_GBK"/>
        <family val="0"/>
      </rPr>
      <t>返还性收入</t>
    </r>
  </si>
  <si>
    <t>表七</t>
  </si>
  <si>
    <t>转移支付名称</t>
  </si>
  <si>
    <t>合 计</t>
  </si>
  <si>
    <t>一、返还性收入</t>
  </si>
  <si>
    <t xml:space="preserve">    所得税基数返还收入</t>
  </si>
  <si>
    <t xml:space="preserve">    成品油价格和税费改革税收返还收入</t>
  </si>
  <si>
    <t xml:space="preserve">    增值税税收返还收入 </t>
  </si>
  <si>
    <t xml:space="preserve">    消费税税收返还收入 </t>
  </si>
  <si>
    <t xml:space="preserve">    增值税五五分享税收返还收入</t>
  </si>
  <si>
    <t xml:space="preserve">    其他税收返还收入</t>
  </si>
  <si>
    <t>二、一般性转移支付收入</t>
  </si>
  <si>
    <t xml:space="preserve">    体制补助收入</t>
  </si>
  <si>
    <t xml:space="preserve">    均衡性转移支付收入</t>
  </si>
  <si>
    <t xml:space="preserve"> 县级基本财力保障机制奖补资金收入</t>
  </si>
  <si>
    <t xml:space="preserve"> 结算补助收入</t>
  </si>
  <si>
    <t xml:space="preserve"> 资源枯竭型城市转移支付补助收入</t>
  </si>
  <si>
    <t xml:space="preserve"> 企业事业单位划转补助收入</t>
  </si>
  <si>
    <t xml:space="preserve"> 产粮（油）大县奖励资金收入</t>
  </si>
  <si>
    <t xml:space="preserve"> 重点生态功能区转移支付收入</t>
  </si>
  <si>
    <t xml:space="preserve"> 固定数额补助收入</t>
  </si>
  <si>
    <t xml:space="preserve"> 革命老区转移支付收入</t>
  </si>
  <si>
    <t xml:space="preserve"> 一般公共服务共同财政事权转移支付收入</t>
  </si>
  <si>
    <t xml:space="preserve"> 国防共同财政事权转移支付收入</t>
  </si>
  <si>
    <t xml:space="preserve"> 公共安全共同财政事权转移支付收入</t>
  </si>
  <si>
    <t xml:space="preserve"> 教育共同财政事权转移支付收入</t>
  </si>
  <si>
    <t xml:space="preserve"> 科学技术共同财政事权转移支付收入</t>
  </si>
  <si>
    <t xml:space="preserve"> 文化旅游体育与传媒共同财政事权转移支付收入</t>
  </si>
  <si>
    <t xml:space="preserve"> 社会保障和就业共同财政事权转移支付收入</t>
  </si>
  <si>
    <t xml:space="preserve"> 医疗卫生共同财政事权转移支付收入</t>
  </si>
  <si>
    <t xml:space="preserve"> 节能环保共同财政事权转移支付收入</t>
  </si>
  <si>
    <t xml:space="preserve"> 城乡社区共同财政事权转移支付收入</t>
  </si>
  <si>
    <t xml:space="preserve"> 农林水共同财政事权转移支付收入</t>
  </si>
  <si>
    <t xml:space="preserve"> 交通运输共同财政事权转移支付收入</t>
  </si>
  <si>
    <t xml:space="preserve"> 资源勘探信息等共同财政事权转移支付收入</t>
  </si>
  <si>
    <t xml:space="preserve"> 商业服务业等共同财政事权转移支付收入</t>
  </si>
  <si>
    <t xml:space="preserve"> 金融共同财政事权转移支付收入</t>
  </si>
  <si>
    <t xml:space="preserve"> 自然资源海洋气象等共同财政事权转移支付收入</t>
  </si>
  <si>
    <t xml:space="preserve"> 住房保障共同财政事权转移支付收入</t>
  </si>
  <si>
    <t xml:space="preserve"> 粮油物资储备共同财政事权转移支付收入</t>
  </si>
  <si>
    <t xml:space="preserve"> 灾害防治及应急管理共同财政事权转移支付收入</t>
  </si>
  <si>
    <t xml:space="preserve"> 其他共同财政事权转移支付收入</t>
  </si>
  <si>
    <t xml:space="preserve"> 其他一般性转移支付收入</t>
  </si>
  <si>
    <t>三、专项转移支付收入</t>
  </si>
  <si>
    <t>一般公共服务</t>
  </si>
  <si>
    <t xml:space="preserve"> 外交</t>
  </si>
  <si>
    <t xml:space="preserve"> 国防</t>
  </si>
  <si>
    <t xml:space="preserve"> 公共安全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</si>
  <si>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</si>
  <si>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</si>
  <si>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</si>
  <si>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</si>
  <si>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</si>
  <si>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</si>
  <si>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</si>
  <si>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</si>
  <si>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</si>
  <si>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资源勘探信息等</t>
  </si>
  <si>
    <t xml:space="preserve"> 商业服务业等</t>
  </si>
  <si>
    <t xml:space="preserve"> 金融</t>
  </si>
  <si>
    <t xml:space="preserve"> 自然资源海洋气象等</t>
  </si>
  <si>
    <t xml:space="preserve"> 住房保障</t>
  </si>
  <si>
    <t xml:space="preserve"> 粮油物资储备</t>
  </si>
  <si>
    <t xml:space="preserve"> 灾害防治及应急管理</t>
  </si>
  <si>
    <t xml:space="preserve"> 其他收入</t>
  </si>
  <si>
    <t>表八</t>
  </si>
  <si>
    <t>一、返还性支出</t>
  </si>
  <si>
    <t xml:space="preserve">    所得税基数返还支出</t>
  </si>
  <si>
    <t xml:space="preserve">    成品油价格和税费改革税收返还支出</t>
  </si>
  <si>
    <t xml:space="preserve">    增值税税收返还支出</t>
  </si>
  <si>
    <t xml:space="preserve">    消费税税收返还支出 </t>
  </si>
  <si>
    <t xml:space="preserve">    增值税五五分享税收返还支出</t>
  </si>
  <si>
    <t xml:space="preserve">    其他税收返还支出</t>
  </si>
  <si>
    <t>二、一般性转移支付支出</t>
  </si>
  <si>
    <t xml:space="preserve">    体制补助支出</t>
  </si>
  <si>
    <t xml:space="preserve">    均衡性转移支付支出</t>
  </si>
  <si>
    <t xml:space="preserve"> 县级基本财力保障机制奖补资金支出</t>
  </si>
  <si>
    <t xml:space="preserve"> 结算补助支出</t>
  </si>
  <si>
    <t xml:space="preserve"> 资源枯竭型城市转移支付补助支出</t>
  </si>
  <si>
    <t xml:space="preserve"> 企业事业单位划转补助支出</t>
  </si>
  <si>
    <t xml:space="preserve"> 产粮（油）大县奖励资金支出</t>
  </si>
  <si>
    <t xml:space="preserve"> 重点生态功能区转移支付支出</t>
  </si>
  <si>
    <t xml:space="preserve"> 固定数额补助支出</t>
  </si>
  <si>
    <t xml:space="preserve"> 革命老区转移支付支出</t>
  </si>
  <si>
    <t xml:space="preserve"> 一般公共服务共同财政事权转移支付支出</t>
  </si>
  <si>
    <t xml:space="preserve"> 国防共同财政事权转移支付支出</t>
  </si>
  <si>
    <t xml:space="preserve"> 公共安全共同财政事权转移支付支出</t>
  </si>
  <si>
    <t xml:space="preserve"> 教育共同财政事权转移支付支出</t>
  </si>
  <si>
    <t xml:space="preserve"> 科学技术共同财政事权转移支付支出</t>
  </si>
  <si>
    <t xml:space="preserve"> 文化旅游体育与传媒共同财政事权转移支付支出</t>
  </si>
  <si>
    <t xml:space="preserve"> 社会保障和就业共同财政事权转移支付支出</t>
  </si>
  <si>
    <t xml:space="preserve"> 医疗卫生共同财政事权转移支付支出</t>
  </si>
  <si>
    <t xml:space="preserve"> 节能环保共同财政事权转移支付支出</t>
  </si>
  <si>
    <t xml:space="preserve"> 城乡社区共同财政事权转移支付支出</t>
  </si>
  <si>
    <t xml:space="preserve"> 农林水共同财政事权转移支付支出</t>
  </si>
  <si>
    <t xml:space="preserve"> 交通运输共同财政事权转移支付支出</t>
  </si>
  <si>
    <t xml:space="preserve"> 资源勘探信息等共同财政事权转移支付支出</t>
  </si>
  <si>
    <t xml:space="preserve"> 商业服务业等共同财政事权转移支付支出</t>
  </si>
  <si>
    <t xml:space="preserve"> 金融共同财政事权转移支付支出</t>
  </si>
  <si>
    <t xml:space="preserve"> 自然资源海洋气象等共同财政事权转移支付支出</t>
  </si>
  <si>
    <t xml:space="preserve"> 住房保障共同财政事权转移支付支出</t>
  </si>
  <si>
    <t xml:space="preserve"> 粮油物资储备共同财政事权转移支付支出</t>
  </si>
  <si>
    <t xml:space="preserve"> 灾害防治及应急管理共同财政事权转移支付支出</t>
  </si>
  <si>
    <t xml:space="preserve"> 其他共同财政事权转移支付支出</t>
  </si>
  <si>
    <t xml:space="preserve"> 其他一般性转移支付支出</t>
  </si>
  <si>
    <t>三、专项转移支付支出</t>
  </si>
  <si>
    <t xml:space="preserve"> 其他支出</t>
  </si>
  <si>
    <t>表九</t>
  </si>
  <si>
    <t>预算科目</t>
  </si>
  <si>
    <t>占调整预算（%）</t>
  </si>
  <si>
    <t>合计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</si>
  <si>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</si>
  <si>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</si>
  <si>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</si>
  <si>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</si>
  <si>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</si>
  <si>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</si>
  <si>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</si>
  <si>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</si>
  <si>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</si>
  <si>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</si>
  <si>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</si>
  <si>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</si>
  <si>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</si>
  <si>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</si>
  <si>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</si>
  <si>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</si>
  <si>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三、机关资本性支出（一）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</si>
  <si>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</si>
  <si>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</si>
  <si>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</si>
  <si>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</si>
  <si>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</si>
  <si>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</si>
  <si>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</si>
  <si>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四、机关资本性支出（二）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</si>
  <si>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</si>
  <si>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</si>
  <si>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</si>
  <si>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</si>
  <si>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</si>
  <si>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资本性支出（一）</t>
  </si>
  <si>
    <t xml:space="preserve">  资本性支出（二）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</si>
  <si>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</si>
  <si>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</si>
  <si>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</si>
  <si>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</si>
  <si>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</si>
  <si>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</si>
  <si>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</si>
  <si>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</si>
  <si>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</si>
  <si>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</si>
  <si>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</si>
  <si>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</si>
  <si>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</si>
  <si>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</si>
  <si>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其他对个人和家庭的补助</t>
  </si>
  <si>
    <t>十、对社会保障基金补助</t>
  </si>
  <si>
    <t xml:space="preserve">  对社会保险基金补助</t>
  </si>
  <si>
    <t xml:space="preserve">  对机关事业单位职业年金的补助</t>
  </si>
  <si>
    <t>十一、债务利息及费用支出</t>
  </si>
  <si>
    <t xml:space="preserve">  国内债务付息</t>
  </si>
  <si>
    <t xml:space="preserve">  国内债务发行费用</t>
  </si>
  <si>
    <t>十三、预备费及预留</t>
  </si>
  <si>
    <t xml:space="preserve">  预备费</t>
  </si>
  <si>
    <t xml:space="preserve">  预留</t>
  </si>
  <si>
    <t>十一、其他支出</t>
  </si>
  <si>
    <t xml:space="preserve">  国家赔偿费用支出</t>
  </si>
  <si>
    <t xml:space="preserve">  经常性赠与</t>
  </si>
  <si>
    <t xml:space="preserve">  资本性赠与</t>
  </si>
  <si>
    <r>
      <t xml:space="preserve"> </t>
    </r>
    <r>
      <rPr>
        <sz val="8"/>
        <rFont val="方正仿宋_GBK"/>
        <family val="0"/>
      </rPr>
      <t xml:space="preserve"> </t>
    </r>
    <r>
      <rPr>
        <sz val="11"/>
        <rFont val="方正仿宋_GBK"/>
        <family val="0"/>
      </rPr>
      <t>对民间非营利性组织和群众性自治组织补贴</t>
    </r>
  </si>
  <si>
    <t>表十</t>
  </si>
  <si>
    <t>表十一</t>
  </si>
  <si>
    <t>预算数</t>
  </si>
  <si>
    <t>表十二</t>
  </si>
  <si>
    <t>占预算%</t>
  </si>
  <si>
    <t>增长%</t>
  </si>
  <si>
    <t>一、农网还贷资金收入</t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</si>
  <si>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</si>
  <si>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</si>
  <si>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</si>
  <si>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</si>
  <si>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 xml:space="preserve">    土地出让价款收入</t>
  </si>
  <si>
    <t xml:space="preserve"> 补缴的土地价款</t>
  </si>
  <si>
    <t xml:space="preserve"> 划拨土地收入</t>
  </si>
  <si>
    <t xml:space="preserve">    缴纳新增建设用地土地有偿使用费</t>
  </si>
  <si>
    <t xml:space="preserve">    其他土地出让收入</t>
  </si>
  <si>
    <t>六 、大中型水库移民后期扶持基金收入</t>
  </si>
  <si>
    <t>七、大中型水库库区基金收入</t>
  </si>
  <si>
    <t>八、彩票公益金收入</t>
  </si>
  <si>
    <t>九、城市基础设施配套费收入</t>
  </si>
  <si>
    <t>十、国家重大水利工程建设基金收入</t>
  </si>
  <si>
    <t>十一、污水处理费收入</t>
  </si>
  <si>
    <t>十二、其他政府性基金收入</t>
  </si>
  <si>
    <t>十三、专项债务对应项目专项收入</t>
  </si>
  <si>
    <t>表十三</t>
  </si>
  <si>
    <t>一、文化旅游体育与传媒</t>
  </si>
  <si>
    <t xml:space="preserve">  国家电影事业发展专项资金安排的支出</t>
  </si>
  <si>
    <t xml:space="preserve">  旅游发展基金支出</t>
  </si>
  <si>
    <t>二、社会保障和就业支出</t>
  </si>
  <si>
    <t xml:space="preserve">  大中型水库移民后期扶持基金支出</t>
  </si>
  <si>
    <t xml:space="preserve">  小型水库移民后期扶持基金支出</t>
  </si>
  <si>
    <t>三、节能环保支出</t>
  </si>
  <si>
    <t>四、城乡社区支出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</si>
  <si>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</si>
  <si>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</si>
  <si>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</si>
  <si>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</si>
  <si>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</si>
  <si>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</si>
  <si>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</si>
  <si>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</si>
  <si>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棚户区改造支出</t>
  </si>
  <si>
    <t xml:space="preserve">    公共租赁住房支出</t>
  </si>
  <si>
    <t xml:space="preserve">    保障性住房租金补贴支出</t>
  </si>
  <si>
    <t xml:space="preserve">    其他国有土地使用权出让收入安排的支出</t>
  </si>
  <si>
    <t xml:space="preserve">  国有土地收益基金安排支的支出</t>
  </si>
  <si>
    <t xml:space="preserve">  农业土地开发资金安排的支出</t>
  </si>
  <si>
    <t xml:space="preserve">  城市基础设施配套费及安排的支出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</si>
  <si>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</si>
  <si>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</si>
  <si>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</si>
  <si>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</si>
  <si>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</si>
  <si>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</si>
  <si>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土地储备专项债券收入安排的支出</t>
  </si>
  <si>
    <t xml:space="preserve">  棚户区改造专项债券收入安排的支出</t>
  </si>
  <si>
    <t xml:space="preserve">  城市基础设施配套费对应专项债券收入安排的支出</t>
  </si>
  <si>
    <t xml:space="preserve">  污水处理费对应专项债券收入安排的支出</t>
  </si>
  <si>
    <t xml:space="preserve">  国有土地使用权出让收入对应专项债券收入安排的支出</t>
  </si>
  <si>
    <t>五、农林水支出</t>
  </si>
  <si>
    <t xml:space="preserve">   大中型水库库区基金安排的支出</t>
  </si>
  <si>
    <t xml:space="preserve">   其他大中型水库库区基金支出</t>
  </si>
  <si>
    <t>六、交通运输支出</t>
  </si>
  <si>
    <t xml:space="preserve">  航线和机场补贴</t>
  </si>
  <si>
    <t xml:space="preserve">  政府收费公路专项债券收入安排的支出</t>
  </si>
  <si>
    <t>七、其他支出</t>
  </si>
  <si>
    <t xml:space="preserve">  其他政府性基金及专项债务收入安排支出</t>
  </si>
  <si>
    <t xml:space="preserve">  彩票公益金安排的支出</t>
  </si>
  <si>
    <t>八、债务付息支出</t>
  </si>
  <si>
    <t>九、债务发行费用支出</t>
  </si>
  <si>
    <t>表十四</t>
  </si>
  <si>
    <t>收 入</t>
  </si>
  <si>
    <t>支 出</t>
  </si>
  <si>
    <t>政府性基金预算收入</t>
  </si>
  <si>
    <r>
      <rPr>
        <b/>
        <sz val="11"/>
        <rFont val="方正仿宋_GBK"/>
        <family val="0"/>
      </rPr>
      <t>政府性基金预算支出</t>
    </r>
  </si>
  <si>
    <t>下级上解收入</t>
  </si>
  <si>
    <t>债务转贷收入</t>
  </si>
  <si>
    <t>地方政府债务还本支出</t>
  </si>
  <si>
    <t>表十五</t>
  </si>
  <si>
    <t xml:space="preserve">   土地出让价款收入</t>
  </si>
  <si>
    <t xml:space="preserve">   补缴的土地价款</t>
  </si>
  <si>
    <t xml:space="preserve">   划拨土地收入</t>
  </si>
  <si>
    <t xml:space="preserve">   缴纳新增建设用地土地有偿使用费</t>
  </si>
  <si>
    <t xml:space="preserve">   其他土地出让收入</t>
  </si>
  <si>
    <t>表十六</t>
  </si>
  <si>
    <t xml:space="preserve"> 国有土地收益基金安排支的支出</t>
  </si>
  <si>
    <t xml:space="preserve"> 农业土地开发资金安排的支出</t>
  </si>
  <si>
    <t xml:space="preserve"> 城市基础设施配套费及安排的支出</t>
  </si>
  <si>
    <t xml:space="preserve"> 污水处理费安排的支出</t>
  </si>
  <si>
    <t xml:space="preserve"> 土地储备专项债券收入安排的支出</t>
  </si>
  <si>
    <t xml:space="preserve"> 棚户区改造专项债券收入安排的支出</t>
  </si>
  <si>
    <t xml:space="preserve"> 城市基础设施配套费对应专项债券收入安排的支出</t>
  </si>
  <si>
    <t xml:space="preserve"> 污水处理费对应专项债券收入安排的支出</t>
  </si>
  <si>
    <t xml:space="preserve"> 国有土地使用权出让收入对应专项债券收入安排的支出</t>
  </si>
  <si>
    <t>表十七</t>
  </si>
  <si>
    <t>上年结余收入</t>
  </si>
  <si>
    <t>表十八</t>
  </si>
  <si>
    <t>政府性基金转移支付收入合计</t>
  </si>
  <si>
    <t xml:space="preserve">    资源勘探工业信息等</t>
  </si>
  <si>
    <t>表十九</t>
  </si>
  <si>
    <t>政府性基金转移支付支出合计</t>
  </si>
  <si>
    <t>表二十</t>
  </si>
  <si>
    <t>一、利润收入</t>
  </si>
  <si>
    <r>
      <t xml:space="preserve"> </t>
    </r>
    <r>
      <rPr>
        <sz val="11"/>
        <color indexed="8"/>
        <rFont val="方正仿宋_GBK"/>
        <family val="0"/>
      </rPr>
      <t xml:space="preserve">   </t>
    </r>
    <r>
      <rPr>
        <sz val="11"/>
        <rFont val="方正仿宋_GBK"/>
        <family val="0"/>
      </rPr>
      <t>运输企业利润收入</t>
    </r>
  </si>
  <si>
    <r>
      <t xml:space="preserve"> </t>
    </r>
    <r>
      <rPr>
        <sz val="11"/>
        <color indexed="8"/>
        <rFont val="方正仿宋_GBK"/>
        <family val="0"/>
      </rPr>
      <t xml:space="preserve">   </t>
    </r>
    <r>
      <rPr>
        <sz val="11"/>
        <rFont val="方正仿宋_GBK"/>
        <family val="0"/>
      </rPr>
      <t>投资服务企业利润收入</t>
    </r>
  </si>
  <si>
    <r>
      <t xml:space="preserve"> </t>
    </r>
    <r>
      <rPr>
        <sz val="11"/>
        <color indexed="8"/>
        <rFont val="方正仿宋_GBK"/>
        <family val="0"/>
      </rPr>
      <t xml:space="preserve">   </t>
    </r>
    <r>
      <rPr>
        <sz val="11"/>
        <rFont val="方正仿宋_GBK"/>
        <family val="0"/>
      </rPr>
      <t>建筑施工企业利润收入</t>
    </r>
  </si>
  <si>
    <r>
      <t xml:space="preserve"> </t>
    </r>
    <r>
      <rPr>
        <sz val="11"/>
        <color indexed="8"/>
        <rFont val="方正仿宋_GBK"/>
        <family val="0"/>
      </rPr>
      <t xml:space="preserve">   </t>
    </r>
    <r>
      <rPr>
        <sz val="11"/>
        <rFont val="方正仿宋_GBK"/>
        <family val="0"/>
      </rPr>
      <t>房地产企业利润收入</t>
    </r>
  </si>
  <si>
    <r>
      <t xml:space="preserve"> </t>
    </r>
    <r>
      <rPr>
        <sz val="11"/>
        <color indexed="8"/>
        <rFont val="方正仿宋_GBK"/>
        <family val="0"/>
      </rPr>
      <t xml:space="preserve">   建材</t>
    </r>
    <r>
      <rPr>
        <sz val="11"/>
        <rFont val="方正仿宋_GBK"/>
        <family val="0"/>
      </rPr>
      <t>企业利润收入</t>
    </r>
  </si>
  <si>
    <r>
      <t xml:space="preserve"> </t>
    </r>
    <r>
      <rPr>
        <sz val="11"/>
        <color indexed="8"/>
        <rFont val="方正仿宋_GBK"/>
        <family val="0"/>
      </rPr>
      <t xml:space="preserve">   </t>
    </r>
    <r>
      <rPr>
        <sz val="11"/>
        <rFont val="方正仿宋_GBK"/>
        <family val="0"/>
      </rPr>
      <t>金融企业利润收入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</si>
  <si>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</si>
  <si>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</si>
  <si>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</si>
  <si>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</si>
  <si>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</si>
  <si>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</si>
  <si>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</si>
  <si>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</si>
  <si>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</si>
  <si>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</si>
  <si>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</si>
  <si>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</si>
  <si>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</si>
  <si>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</si>
  <si>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五、其他收入</t>
  </si>
  <si>
    <t xml:space="preserve">    其他国有资本经营预算收入</t>
  </si>
  <si>
    <t>表二十一</t>
  </si>
  <si>
    <t>一、解决历史遗留问题及改革成本支出</t>
  </si>
  <si>
    <t>国有企业退休人员社会化管理补助支出</t>
  </si>
  <si>
    <t>国有企业棚户区改造支出</t>
  </si>
  <si>
    <t>国有企业改革成本支出</t>
  </si>
  <si>
    <t>其他解决历史遗留问题及改革成本支出</t>
  </si>
  <si>
    <t>二、国有企业资本金注入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</si>
  <si>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</si>
  <si>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</si>
  <si>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</si>
  <si>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</si>
  <si>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</si>
  <si>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金融企业资本性支出</t>
  </si>
  <si>
    <t>其他国有企业资本金注入</t>
  </si>
  <si>
    <t>三、国有企业政策性补贴</t>
  </si>
  <si>
    <t>国有企业政策性补贴</t>
  </si>
  <si>
    <t>四、其他国有资本经营预算支出</t>
  </si>
  <si>
    <t>其他国有资本经营预算支出</t>
  </si>
  <si>
    <t>表二十二</t>
  </si>
  <si>
    <t>四、国有资本经营预算支出</t>
  </si>
  <si>
    <t>五、其他国有资本经营预算收入</t>
  </si>
  <si>
    <t>五、其他国有资本经营预算支出</t>
  </si>
  <si>
    <t>本年收入合计</t>
  </si>
  <si>
    <t>本年支出合计</t>
  </si>
  <si>
    <t>转移性收入</t>
  </si>
  <si>
    <t>转移性支出</t>
  </si>
  <si>
    <t xml:space="preserve">  转移支付收入</t>
  </si>
  <si>
    <t xml:space="preserve">  转移支付支出</t>
  </si>
  <si>
    <t xml:space="preserve">  上解收入</t>
  </si>
  <si>
    <t xml:space="preserve">  上解资金</t>
  </si>
  <si>
    <t xml:space="preserve">  上年结余</t>
  </si>
  <si>
    <t xml:space="preserve">  调出资金</t>
  </si>
  <si>
    <t xml:space="preserve">  年末结余</t>
  </si>
  <si>
    <t>国有资本经营预算收入总计</t>
  </si>
  <si>
    <t>国有资本经营预算支出总计</t>
  </si>
  <si>
    <t>表二十三</t>
  </si>
  <si>
    <t>表二十四</t>
  </si>
  <si>
    <t>表二十五</t>
  </si>
  <si>
    <t>表二十六</t>
  </si>
  <si>
    <t>一、失业保险基金收入</t>
  </si>
  <si>
    <t xml:space="preserve">  失业保险费收入</t>
  </si>
  <si>
    <t xml:space="preserve">  失业保险基金财政补贴收入</t>
  </si>
  <si>
    <t xml:space="preserve">  失业保险基金利息收入</t>
  </si>
  <si>
    <t xml:space="preserve">  其他失业保险基金收入</t>
  </si>
  <si>
    <t>二、职工基本医疗保险基金收入</t>
  </si>
  <si>
    <t xml:space="preserve">  职工基本医疗保险费收入</t>
  </si>
  <si>
    <t xml:space="preserve">  职工基本医疗保险基金财政补贴收入</t>
  </si>
  <si>
    <t xml:space="preserve">  职工基本医疗保险基金利息收入</t>
  </si>
  <si>
    <t xml:space="preserve">  其他职工基本医疗保险基金收入</t>
  </si>
  <si>
    <t>三、工伤保险基金收入</t>
  </si>
  <si>
    <t xml:space="preserve">  工伤保险费收入</t>
  </si>
  <si>
    <t xml:space="preserve">  工伤保险基金财政补贴收入</t>
  </si>
  <si>
    <t xml:space="preserve">  工伤保险基金利息收入</t>
  </si>
  <si>
    <t xml:space="preserve">  职业伤害保障费收入</t>
  </si>
  <si>
    <t xml:space="preserve">  其他工伤保险基金收入</t>
  </si>
  <si>
    <t>四、城乡居民基本养老保险基金收入</t>
  </si>
  <si>
    <t xml:space="preserve">  城乡居民基本养老保险基金缴费收入</t>
  </si>
  <si>
    <t xml:space="preserve">  城乡居民基本养老保险基金财政补贴收入</t>
  </si>
  <si>
    <t xml:space="preserve">  城乡居民基本养老保险基金利息收入</t>
  </si>
  <si>
    <t xml:space="preserve">  城乡居民基本养老保险基金委托投资收益</t>
  </si>
  <si>
    <t xml:space="preserve">  城乡居民基本养老保险基金集体补助收入</t>
  </si>
  <si>
    <t xml:space="preserve">  其他城乡居民基本养老保险基金收入</t>
  </si>
  <si>
    <t>表二十七</t>
  </si>
  <si>
    <t>一、失业保险基金支出</t>
  </si>
  <si>
    <t xml:space="preserve">  失业保险金</t>
  </si>
  <si>
    <t xml:space="preserve">  基本医疗保险费支出</t>
  </si>
  <si>
    <t xml:space="preserve">  丧葬补助金和抚恤金支出</t>
  </si>
  <si>
    <t xml:space="preserve">  职业培训和职业介绍补贴支出</t>
  </si>
  <si>
    <t xml:space="preserve">  技能提升补贴支出</t>
  </si>
  <si>
    <t xml:space="preserve">  稳定岗位补贴支出</t>
  </si>
  <si>
    <t xml:space="preserve">  其他费用支出</t>
  </si>
  <si>
    <t xml:space="preserve">  其他失业保险基金支出</t>
  </si>
  <si>
    <t>二、职工基本医疗保险基金支出</t>
  </si>
  <si>
    <t xml:space="preserve">  职工基本医疗保险统筹基金支出</t>
  </si>
  <si>
    <t xml:space="preserve">  职工基本医疗保险个人账户基金支出</t>
  </si>
  <si>
    <t xml:space="preserve">  其他职工基本医疗保险基金支出</t>
  </si>
  <si>
    <t>三、工伤保险基金支出</t>
  </si>
  <si>
    <t xml:space="preserve">  工伤保险待遇支出</t>
  </si>
  <si>
    <t xml:space="preserve">  劳动力鉴定支出</t>
  </si>
  <si>
    <t xml:space="preserve">  工伤预防费用支出</t>
  </si>
  <si>
    <t xml:space="preserve">  职业伤害保障支出</t>
  </si>
  <si>
    <t xml:space="preserve">  其他工伤保险基金支出</t>
  </si>
  <si>
    <t>四、城乡居民基本养老保险基金支出</t>
  </si>
  <si>
    <t xml:space="preserve">  基础养老金支出</t>
  </si>
  <si>
    <t xml:space="preserve">  个人账户养老金支出</t>
  </si>
  <si>
    <t xml:space="preserve">  丧葬补助金支出</t>
  </si>
  <si>
    <t>表二十八</t>
  </si>
  <si>
    <t>收 入 小 计</t>
  </si>
  <si>
    <t>支 出 小 计</t>
  </si>
  <si>
    <t xml:space="preserve">  上年结余收入</t>
  </si>
  <si>
    <t xml:space="preserve">  年终结余</t>
  </si>
  <si>
    <t xml:space="preserve">  社会保险基金转移收入</t>
  </si>
  <si>
    <t xml:space="preserve">  社会保险基金转移支出</t>
  </si>
  <si>
    <t xml:space="preserve">  失业保险基金转移收入</t>
  </si>
  <si>
    <t xml:space="preserve">  失业保险基金转移支出</t>
  </si>
  <si>
    <t xml:space="preserve">  城乡居民基本养老保险基金转移收入</t>
  </si>
  <si>
    <t xml:space="preserve">  城乡居民基本养老保险基金转移支出</t>
  </si>
  <si>
    <t xml:space="preserve">  社会保险基金下级上解收入</t>
  </si>
  <si>
    <t xml:space="preserve">  社会保险基金上解支出</t>
  </si>
  <si>
    <t>表二十九</t>
  </si>
  <si>
    <t xml:space="preserve">   单位：万元</t>
  </si>
  <si>
    <t>项   目</t>
  </si>
  <si>
    <t>金 额</t>
  </si>
  <si>
    <t xml:space="preserve">    其中： 一般债务</t>
  </si>
  <si>
    <t xml:space="preserve">           专项债务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</si>
  <si>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</si>
  <si>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</si>
  <si>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</si>
  <si>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</si>
  <si>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其中： 一般债务还本支出</t>
  </si>
  <si>
    <t xml:space="preserve">           专项债务还本支出</t>
  </si>
  <si>
    <t xml:space="preserve">    其中： 一般债务付息支出</t>
  </si>
  <si>
    <t xml:space="preserve">           专项债务付息支出</t>
  </si>
  <si>
    <t>表七十九</t>
  </si>
  <si>
    <r>
      <t>2023</t>
    </r>
    <r>
      <rPr>
        <sz val="18"/>
        <color indexed="8"/>
        <rFont val="方正书宋_GBK"/>
        <family val="0"/>
      </rPr>
      <t>年巴中市地方政府债务限额调整情况表</t>
    </r>
  </si>
  <si>
    <t>项目</t>
  </si>
  <si>
    <t>巴中市</t>
  </si>
  <si>
    <t>市本级</t>
  </si>
  <si>
    <t>一、2021年地方政府债务限额</t>
  </si>
  <si>
    <t>其中： 一般债务限额</t>
  </si>
  <si>
    <t xml:space="preserve">       专项债务限额</t>
  </si>
  <si>
    <t>二、2022年新增地方政府债务限额</t>
  </si>
  <si>
    <t>附：提前下达的2022年新增地方政府债务限额</t>
  </si>
  <si>
    <t>三、2022年地方政府债务限额</t>
  </si>
  <si>
    <t>2021年南江县地方一般公共预算收入决算表……………………………………………………</t>
  </si>
  <si>
    <t>2021年南江县一般公共预算支出决算表………………………………………………………………</t>
  </si>
  <si>
    <t>2021年南江县一般公共预算收支决算平衡表………………………………………………</t>
  </si>
  <si>
    <t>2021年南江县本级地方一般公共预算收入决算表……………………………………</t>
  </si>
  <si>
    <t>2021年南江县本级一般公共预算支出预算决算表…………………………………………</t>
  </si>
  <si>
    <t>2021年南江县本级一般公共预算收支决算平衡表……………………………………………</t>
  </si>
  <si>
    <t>2021年省对南江县一般公共预算转移支付决算表…………………………………………</t>
  </si>
  <si>
    <t>2021年县对扩权镇一般公共预算转移支付决算表………………………………………………</t>
  </si>
  <si>
    <t>2021年南江县预算内基本建设支出决算表………………………………………………</t>
  </si>
  <si>
    <t>2021年南江县政府性基金预算收入决算表………………………………………………………</t>
  </si>
  <si>
    <t>2021年南江县政府性基金预算支出决算表……………………………………………………</t>
  </si>
  <si>
    <t>2021年南江县政府性基金预算收支决算平衡表…………………………………………………</t>
  </si>
  <si>
    <t>2021年南江县本级政府性基金预算收入决算表…………………………………………………</t>
  </si>
  <si>
    <t>2021年南江县本级政府性基金预算支出决算表…………………………………………………</t>
  </si>
  <si>
    <t>2021年南江县本级政府性基金预算收支决算平衡表……………………………………………</t>
  </si>
  <si>
    <t>2021年省对南江县政府性基金预算转移支付决算表……………………………………………………</t>
  </si>
  <si>
    <t>2021年县对扩权镇政府性基金预算转移支付决算表……………………………………………………</t>
  </si>
  <si>
    <t>2021年南江县国有资本经营预算收入决算表……………………………………………………</t>
  </si>
  <si>
    <t>2021年南江县国有资本经营预算支出决算表……………………………………………………</t>
  </si>
  <si>
    <t>2021年南江县国有资本经营预算收支决算平衡表…………………………………………………</t>
  </si>
  <si>
    <t>2021年南江县本级国有资本经营预算收入决算表……………………………………………………</t>
  </si>
  <si>
    <t>2021年南江县本级国有资本经营预算支出决算表……………………………………………………</t>
  </si>
  <si>
    <t>2021年南江县本级国有资本经营预算收支决算平衡表…………………………………………</t>
  </si>
  <si>
    <t>2021年南江县社会保险基金预算收入决算表……………………………………………………</t>
  </si>
  <si>
    <t>2021年南江县社会保险基金预算支出决算表……………………………………………………</t>
  </si>
  <si>
    <t>2021年南江县社会保险基金预算收支决算平衡表……………………………………………………</t>
  </si>
  <si>
    <t>2021年南江县地方政府债务相关情况表…………………………………………………………</t>
  </si>
  <si>
    <t>2021年南江县政府性基金预算支出决算表</t>
  </si>
  <si>
    <t>2021年南江县政府性基金预算收支决算平衡表</t>
  </si>
  <si>
    <t>2021年南江县本级政府性基金预算收入决算表</t>
  </si>
  <si>
    <t>2021年省对南江县政府性基金预算转移支付决算表</t>
  </si>
  <si>
    <t>2021年南江县国有资本经营预算收入决算表</t>
  </si>
  <si>
    <t>2021年南江县国有资本经营预算支出决算表</t>
  </si>
  <si>
    <t>2021年南江县国有资本经营预算收支决算平衡表</t>
  </si>
  <si>
    <t>2021年南江县本级国有资本经营预算收入决算表</t>
  </si>
  <si>
    <t>2021年南江县本级国有资本经营预算支出决算表</t>
  </si>
  <si>
    <t>2021年南江县本级国有资本经营预算收支决算平衡表</t>
  </si>
  <si>
    <t>2021年南江县社会保险基金预算支出决算表</t>
  </si>
  <si>
    <r>
      <t>2021</t>
    </r>
    <r>
      <rPr>
        <b/>
        <sz val="18"/>
        <rFont val="方正书宋_GBK"/>
        <family val="0"/>
      </rPr>
      <t>年南江县地方政府债务相关情况表</t>
    </r>
  </si>
  <si>
    <t>一、2020年末地方政府债务余额</t>
  </si>
  <si>
    <t>二、2020年地方政府债务限额</t>
  </si>
  <si>
    <t>三、2021年地方政府债券发行数</t>
  </si>
  <si>
    <t>四、2021年地方政府债务还本支出</t>
  </si>
  <si>
    <t>五、2021年地方政府债务付息支出</t>
  </si>
  <si>
    <t>六、2021年末地方政府债务余额</t>
  </si>
  <si>
    <t>七、2021年地方政府债务限额</t>
  </si>
  <si>
    <t>同比增长%</t>
  </si>
  <si>
    <t>科目编码</t>
  </si>
  <si>
    <t>科目名称</t>
  </si>
  <si>
    <t>一、一般公共预算支出合计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</si>
  <si>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</si>
  <si>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</si>
  <si>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</si>
  <si>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</si>
  <si>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</si>
  <si>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</si>
  <si>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</si>
  <si>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</si>
  <si>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</si>
  <si>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</si>
  <si>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</si>
  <si>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</si>
  <si>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</si>
  <si>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</si>
  <si>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</si>
  <si>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</si>
  <si>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</si>
  <si>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</si>
  <si>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</si>
  <si>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</si>
  <si>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</si>
  <si>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</si>
  <si>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</si>
  <si>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</si>
  <si>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</si>
  <si>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</si>
  <si>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</si>
  <si>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</si>
  <si>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</si>
  <si>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</si>
  <si>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</si>
  <si>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</si>
  <si>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</si>
  <si>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</si>
  <si>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</si>
  <si>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</si>
  <si>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</si>
  <si>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</si>
  <si>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</si>
  <si>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</si>
  <si>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</si>
  <si>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</si>
  <si>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</si>
  <si>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</si>
  <si>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</si>
  <si>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</si>
  <si>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</si>
  <si>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税务宣传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</si>
  <si>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</si>
  <si>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</si>
  <si>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</si>
  <si>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</si>
  <si>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</si>
  <si>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</si>
  <si>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</si>
  <si>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</si>
  <si>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</si>
  <si>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</si>
  <si>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</si>
  <si>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</si>
  <si>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</si>
  <si>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</si>
  <si>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</si>
  <si>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</si>
  <si>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</si>
  <si>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</si>
  <si>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</si>
  <si>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</si>
  <si>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</si>
  <si>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</si>
  <si>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</si>
  <si>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</si>
  <si>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</si>
  <si>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</si>
  <si>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</si>
  <si>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</si>
  <si>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</si>
  <si>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</si>
  <si>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</si>
  <si>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</si>
  <si>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</si>
  <si>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</si>
  <si>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</si>
  <si>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</si>
  <si>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</si>
  <si>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</si>
  <si>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</si>
  <si>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</si>
  <si>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</si>
  <si>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</si>
  <si>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</si>
  <si>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</si>
  <si>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</si>
  <si>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</si>
  <si>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</si>
  <si>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</si>
  <si>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</si>
  <si>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</si>
  <si>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</si>
  <si>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</si>
  <si>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</si>
  <si>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</si>
  <si>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</si>
  <si>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</si>
  <si>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</si>
  <si>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</si>
  <si>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</si>
  <si>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</si>
  <si>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</si>
  <si>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</si>
  <si>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</si>
  <si>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</si>
  <si>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</si>
  <si>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</si>
  <si>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</si>
  <si>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</si>
  <si>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</si>
  <si>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</si>
  <si>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</si>
  <si>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</si>
  <si>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</si>
  <si>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</si>
  <si>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</si>
  <si>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</si>
  <si>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</si>
  <si>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</si>
  <si>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</si>
  <si>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</si>
  <si>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</si>
  <si>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</si>
  <si>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</si>
  <si>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</si>
  <si>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  国家赔偿费用支出</t>
  </si>
  <si>
    <t xml:space="preserve">      其他一般公共服务支出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</si>
  <si>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</si>
  <si>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</si>
  <si>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</si>
  <si>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</si>
  <si>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</si>
  <si>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</si>
  <si>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</si>
  <si>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</si>
  <si>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</si>
  <si>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</si>
  <si>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</si>
  <si>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</si>
  <si>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</si>
  <si>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</si>
  <si>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</si>
  <si>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</si>
  <si>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</si>
  <si>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</si>
  <si>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</si>
  <si>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</si>
  <si>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</si>
  <si>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</si>
  <si>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</si>
  <si>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</si>
  <si>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</si>
  <si>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  其他外交支出</t>
  </si>
  <si>
    <t xml:space="preserve">      现役部队</t>
  </si>
  <si>
    <t xml:space="preserve">      国防科研事业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</si>
  <si>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</si>
  <si>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</si>
  <si>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</si>
  <si>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</si>
  <si>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</si>
  <si>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</si>
  <si>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</si>
  <si>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</si>
  <si>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</si>
  <si>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</si>
  <si>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</si>
  <si>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  其他国防支出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</si>
  <si>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</si>
  <si>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</si>
  <si>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</si>
  <si>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</si>
  <si>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</si>
  <si>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</si>
  <si>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</si>
  <si>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</si>
  <si>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</si>
  <si>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</si>
  <si>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</si>
  <si>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</si>
  <si>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</si>
  <si>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</si>
  <si>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</si>
  <si>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</si>
  <si>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</si>
  <si>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</si>
  <si>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</si>
  <si>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</si>
  <si>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</si>
  <si>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</si>
  <si>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</si>
  <si>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</si>
  <si>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</si>
  <si>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</si>
  <si>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</si>
  <si>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</si>
  <si>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</si>
  <si>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</si>
  <si>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</si>
  <si>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</si>
  <si>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</si>
  <si>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</si>
  <si>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</si>
  <si>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</si>
  <si>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</si>
  <si>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</si>
  <si>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</si>
  <si>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</si>
  <si>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</si>
  <si>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</si>
  <si>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</si>
  <si>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</si>
  <si>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</si>
  <si>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</si>
  <si>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</si>
  <si>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</si>
  <si>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</si>
  <si>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</si>
  <si>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</si>
  <si>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</si>
  <si>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</si>
  <si>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</si>
  <si>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</si>
  <si>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</si>
  <si>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</si>
  <si>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</si>
  <si>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</si>
  <si>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</si>
  <si>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</si>
  <si>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</si>
  <si>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</si>
  <si>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</si>
  <si>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</si>
  <si>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</si>
  <si>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</si>
  <si>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</si>
  <si>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</si>
  <si>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</si>
  <si>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</si>
  <si>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</si>
  <si>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</si>
  <si>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</si>
  <si>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</si>
  <si>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</si>
  <si>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</si>
  <si>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</si>
  <si>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</si>
  <si>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</si>
  <si>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</si>
  <si>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</si>
  <si>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</si>
  <si>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</si>
  <si>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</si>
  <si>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</si>
  <si>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</si>
  <si>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</si>
  <si>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</si>
  <si>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</si>
  <si>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</si>
  <si>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</si>
  <si>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</si>
  <si>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</si>
  <si>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</si>
  <si>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</si>
  <si>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</si>
  <si>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</si>
  <si>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</si>
  <si>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</si>
  <si>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</si>
  <si>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</si>
  <si>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</si>
  <si>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</si>
  <si>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</si>
  <si>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</si>
  <si>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</si>
  <si>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</si>
  <si>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</si>
  <si>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</si>
  <si>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</si>
  <si>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</si>
  <si>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</si>
  <si>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</si>
  <si>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</si>
  <si>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</si>
  <si>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</si>
  <si>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</si>
  <si>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</si>
  <si>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</si>
  <si>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</si>
  <si>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</si>
  <si>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</si>
  <si>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</si>
  <si>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</si>
  <si>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</si>
  <si>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</si>
  <si>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</si>
  <si>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</si>
  <si>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</si>
  <si>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</si>
  <si>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</si>
  <si>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</si>
  <si>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</si>
  <si>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</si>
  <si>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</si>
  <si>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</si>
  <si>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</si>
  <si>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</si>
  <si>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</si>
  <si>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</si>
  <si>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</si>
  <si>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</si>
  <si>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</si>
  <si>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</si>
  <si>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</si>
  <si>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</si>
  <si>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</si>
  <si>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</si>
  <si>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</si>
  <si>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</si>
  <si>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</si>
  <si>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</si>
  <si>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</si>
  <si>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</si>
  <si>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</si>
  <si>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</si>
  <si>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</si>
  <si>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</si>
  <si>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</si>
  <si>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</si>
  <si>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</si>
  <si>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</si>
  <si>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</si>
  <si>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</si>
  <si>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</si>
  <si>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</si>
  <si>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</si>
  <si>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</si>
  <si>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</si>
  <si>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</si>
  <si>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</si>
  <si>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</si>
  <si>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</si>
  <si>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</si>
  <si>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</si>
  <si>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</si>
  <si>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</si>
  <si>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</si>
  <si>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</si>
  <si>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</si>
  <si>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</si>
  <si>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</si>
  <si>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</si>
  <si>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</si>
  <si>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</si>
  <si>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</si>
  <si>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</si>
  <si>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</si>
  <si>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</si>
  <si>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</si>
  <si>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</si>
  <si>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</si>
  <si>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</si>
  <si>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</si>
  <si>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</si>
  <si>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</si>
  <si>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</si>
  <si>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</si>
  <si>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</si>
  <si>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</si>
  <si>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</si>
  <si>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</si>
  <si>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</si>
  <si>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</si>
  <si>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</si>
  <si>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</si>
  <si>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</si>
  <si>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</si>
  <si>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</si>
  <si>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</si>
  <si>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</si>
  <si>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</si>
  <si>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</si>
  <si>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</si>
  <si>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</si>
  <si>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</si>
  <si>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</si>
  <si>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</si>
  <si>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</si>
  <si>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</si>
  <si>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</si>
  <si>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</si>
  <si>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</si>
  <si>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</si>
  <si>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</si>
  <si>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</si>
  <si>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</si>
  <si>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</si>
  <si>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</si>
  <si>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</si>
  <si>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</si>
  <si>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</si>
  <si>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</si>
  <si>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</si>
  <si>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</si>
  <si>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</si>
  <si>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</si>
  <si>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</si>
  <si>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</si>
  <si>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</si>
  <si>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</si>
  <si>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</si>
  <si>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</si>
  <si>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</si>
  <si>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</si>
  <si>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</si>
  <si>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</si>
  <si>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</si>
  <si>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</si>
  <si>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</si>
  <si>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</si>
  <si>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</si>
  <si>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</si>
  <si>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</si>
  <si>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</si>
  <si>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</si>
  <si>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</si>
  <si>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</si>
  <si>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</si>
  <si>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</si>
  <si>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</si>
  <si>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</si>
  <si>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</si>
  <si>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</si>
  <si>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</si>
  <si>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</si>
  <si>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</si>
  <si>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</si>
  <si>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</si>
  <si>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</si>
  <si>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</si>
  <si>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</si>
  <si>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</si>
  <si>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</si>
  <si>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</si>
  <si>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</si>
  <si>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</si>
  <si>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</si>
  <si>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</si>
  <si>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</si>
  <si>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</si>
  <si>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</si>
  <si>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</si>
  <si>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</si>
  <si>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</si>
  <si>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</si>
  <si>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</si>
  <si>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</si>
  <si>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</si>
  <si>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</si>
  <si>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</si>
  <si>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</si>
  <si>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</si>
  <si>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</si>
  <si>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</si>
  <si>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</si>
  <si>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</si>
  <si>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</si>
  <si>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</si>
  <si>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</si>
  <si>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</si>
  <si>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</si>
  <si>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</si>
  <si>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</si>
  <si>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</si>
  <si>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</si>
  <si>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</si>
  <si>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</si>
  <si>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</si>
  <si>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</si>
  <si>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</si>
  <si>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</si>
  <si>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</si>
  <si>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</si>
  <si>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</si>
  <si>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</si>
  <si>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</si>
  <si>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</si>
  <si>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</si>
  <si>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</si>
  <si>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</si>
  <si>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</si>
  <si>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</si>
  <si>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</si>
  <si>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</si>
  <si>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</si>
  <si>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</si>
  <si>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</si>
  <si>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</si>
  <si>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</si>
  <si>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</si>
  <si>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</si>
  <si>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</si>
  <si>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</si>
  <si>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</si>
  <si>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</si>
  <si>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</si>
  <si>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</si>
  <si>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</si>
  <si>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</si>
  <si>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</si>
  <si>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</si>
  <si>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</si>
  <si>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</si>
  <si>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</si>
  <si>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</si>
  <si>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</si>
  <si>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</si>
  <si>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</si>
  <si>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</si>
  <si>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</si>
  <si>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</si>
  <si>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</si>
  <si>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</si>
  <si>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</si>
  <si>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</si>
  <si>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</si>
  <si>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</si>
  <si>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</si>
  <si>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</si>
  <si>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</si>
  <si>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</si>
  <si>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</si>
  <si>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</si>
  <si>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</si>
  <si>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</si>
  <si>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</si>
  <si>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</si>
  <si>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</si>
  <si>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</si>
  <si>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</si>
  <si>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</si>
  <si>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</si>
  <si>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</si>
  <si>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</si>
  <si>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</si>
  <si>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</si>
  <si>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</si>
  <si>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</si>
  <si>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</si>
  <si>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</si>
  <si>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</si>
  <si>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</si>
  <si>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</si>
  <si>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</si>
  <si>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</si>
  <si>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  已垦草原退耕还草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</si>
  <si>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</si>
  <si>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</si>
  <si>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</si>
  <si>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</si>
  <si>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</si>
  <si>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</si>
  <si>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</si>
  <si>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可再生能源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</si>
  <si>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</si>
  <si>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</si>
  <si>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</si>
  <si>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</si>
  <si>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</si>
  <si>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</si>
  <si>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</si>
  <si>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</si>
  <si>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</si>
  <si>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</si>
  <si>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</si>
  <si>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其他节能环保支出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</si>
  <si>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</si>
  <si>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</si>
  <si>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</si>
  <si>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</si>
  <si>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</si>
  <si>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</si>
  <si>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</si>
  <si>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</si>
  <si>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</si>
  <si>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</si>
  <si>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</si>
  <si>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</si>
  <si>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</si>
  <si>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</si>
  <si>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</si>
  <si>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</si>
  <si>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</si>
  <si>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</si>
  <si>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</si>
  <si>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</si>
  <si>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</si>
  <si>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</si>
  <si>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</si>
  <si>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</si>
  <si>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</si>
  <si>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</si>
  <si>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</si>
  <si>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</si>
  <si>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</si>
  <si>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</si>
  <si>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</si>
  <si>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</si>
  <si>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</si>
  <si>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</si>
  <si>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</si>
  <si>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</si>
  <si>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</si>
  <si>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</si>
  <si>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</si>
  <si>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</si>
  <si>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</si>
  <si>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</si>
  <si>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</si>
  <si>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</si>
  <si>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</si>
  <si>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</si>
  <si>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</si>
  <si>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</si>
  <si>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</si>
  <si>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</si>
  <si>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</si>
  <si>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</si>
  <si>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</si>
  <si>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</si>
  <si>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</si>
  <si>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</si>
  <si>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</si>
  <si>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</si>
  <si>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</si>
  <si>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</si>
  <si>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</si>
  <si>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</si>
  <si>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</si>
  <si>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</si>
  <si>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</si>
  <si>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</si>
  <si>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</si>
  <si>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</si>
  <si>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</si>
  <si>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</si>
  <si>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</si>
  <si>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</si>
  <si>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</si>
  <si>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</si>
  <si>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</si>
  <si>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</si>
  <si>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</si>
  <si>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</si>
  <si>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</si>
  <si>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</si>
  <si>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</si>
  <si>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</si>
  <si>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</si>
  <si>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</si>
  <si>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</si>
  <si>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</si>
  <si>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</si>
  <si>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</si>
  <si>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</si>
  <si>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</si>
  <si>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</si>
  <si>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</si>
  <si>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</si>
  <si>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</si>
  <si>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</si>
  <si>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</si>
  <si>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</si>
  <si>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</si>
  <si>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</si>
  <si>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</si>
  <si>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</si>
  <si>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</si>
  <si>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</si>
  <si>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</si>
  <si>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</si>
  <si>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</si>
  <si>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</si>
  <si>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</si>
  <si>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</si>
  <si>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</si>
  <si>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</si>
  <si>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</si>
  <si>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</si>
  <si>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</si>
  <si>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</si>
  <si>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</si>
  <si>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</si>
  <si>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</si>
  <si>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</si>
  <si>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</si>
  <si>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</si>
  <si>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</si>
  <si>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</si>
  <si>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</si>
  <si>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</si>
  <si>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</si>
  <si>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</si>
  <si>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</si>
  <si>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</si>
  <si>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</si>
  <si>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</si>
  <si>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</si>
  <si>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</si>
  <si>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</si>
  <si>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</si>
  <si>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</si>
  <si>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</si>
  <si>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</si>
  <si>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</si>
  <si>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</si>
  <si>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</si>
  <si>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</si>
  <si>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</si>
  <si>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</si>
  <si>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</si>
  <si>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</si>
  <si>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</si>
  <si>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</si>
  <si>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</si>
  <si>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</si>
  <si>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</si>
  <si>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</si>
  <si>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</si>
  <si>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</si>
  <si>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</si>
  <si>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</si>
  <si>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</si>
  <si>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</si>
  <si>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</si>
  <si>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</si>
  <si>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</si>
  <si>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</si>
  <si>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</si>
  <si>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</si>
  <si>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</si>
  <si>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</si>
  <si>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</si>
  <si>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</si>
  <si>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</si>
  <si>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</si>
  <si>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</si>
  <si>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</si>
  <si>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</si>
  <si>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</si>
  <si>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</si>
  <si>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</si>
  <si>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</si>
  <si>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</si>
  <si>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</si>
  <si>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</si>
  <si>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</si>
  <si>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</si>
  <si>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</si>
  <si>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</si>
  <si>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</si>
  <si>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</si>
  <si>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</si>
  <si>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</si>
  <si>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</si>
  <si>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</si>
  <si>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</si>
  <si>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</si>
  <si>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</si>
  <si>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</si>
  <si>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</si>
  <si>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</si>
  <si>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</si>
  <si>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</si>
  <si>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</si>
  <si>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</si>
  <si>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</si>
  <si>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</si>
  <si>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</si>
  <si>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</si>
  <si>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</si>
  <si>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</si>
  <si>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</si>
  <si>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</si>
  <si>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</si>
  <si>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</si>
  <si>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</si>
  <si>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</si>
  <si>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</si>
  <si>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</si>
  <si>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</si>
  <si>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</si>
  <si>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</si>
  <si>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</si>
  <si>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</si>
  <si>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</si>
  <si>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</si>
  <si>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</si>
  <si>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</si>
  <si>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</si>
  <si>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</si>
  <si>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</si>
  <si>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</si>
  <si>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</si>
  <si>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</si>
  <si>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</si>
  <si>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</si>
  <si>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</si>
  <si>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</si>
  <si>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</si>
  <si>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</si>
  <si>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</si>
  <si>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  其他金融支出</t>
  </si>
  <si>
    <t xml:space="preserve">    文化体育与传媒</t>
  </si>
  <si>
    <t xml:space="preserve">    医疗卫生</t>
  </si>
  <si>
    <t xml:space="preserve">    农业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</si>
  <si>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</si>
  <si>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</si>
  <si>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</si>
  <si>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</si>
  <si>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</si>
  <si>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</si>
  <si>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</si>
  <si>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</si>
  <si>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</si>
  <si>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</si>
  <si>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</si>
  <si>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</si>
  <si>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</si>
  <si>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</si>
  <si>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</si>
  <si>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</si>
  <si>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</si>
  <si>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</si>
  <si>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</si>
  <si>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</si>
  <si>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</si>
  <si>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</si>
  <si>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</si>
  <si>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</si>
  <si>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</si>
  <si>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</si>
  <si>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</si>
  <si>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</si>
  <si>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</si>
  <si>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</si>
  <si>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</si>
  <si>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</si>
  <si>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</si>
  <si>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</si>
  <si>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</si>
  <si>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</si>
  <si>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</si>
  <si>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</si>
  <si>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</si>
  <si>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</si>
  <si>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</si>
  <si>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</si>
  <si>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</si>
  <si>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</si>
  <si>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</si>
  <si>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</si>
  <si>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</si>
  <si>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</si>
  <si>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</si>
  <si>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</si>
  <si>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</si>
  <si>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</si>
  <si>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</si>
  <si>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</si>
  <si>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</si>
  <si>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</si>
  <si>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</si>
  <si>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</si>
  <si>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</si>
  <si>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</si>
  <si>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</si>
  <si>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</si>
  <si>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</si>
  <si>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</si>
  <si>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</si>
  <si>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</si>
  <si>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</si>
  <si>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</si>
  <si>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</si>
  <si>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</si>
  <si>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</si>
  <si>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</si>
  <si>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</si>
  <si>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</si>
  <si>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</si>
  <si>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</si>
  <si>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</si>
  <si>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</si>
  <si>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</si>
  <si>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</si>
  <si>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</si>
  <si>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</si>
  <si>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</si>
  <si>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</si>
  <si>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</si>
  <si>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</si>
  <si>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</si>
  <si>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</si>
  <si>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</si>
  <si>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</si>
  <si>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</si>
  <si>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</si>
  <si>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</si>
  <si>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</si>
  <si>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</si>
  <si>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</si>
  <si>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</si>
  <si>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</si>
  <si>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</si>
  <si>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</si>
  <si>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</si>
  <si>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</si>
  <si>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</si>
  <si>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</si>
  <si>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</si>
  <si>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</si>
  <si>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</si>
  <si>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</si>
  <si>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</si>
  <si>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</si>
  <si>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</si>
  <si>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</si>
  <si>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</si>
  <si>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</si>
  <si>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</si>
  <si>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</si>
  <si>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</si>
  <si>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</si>
  <si>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</si>
  <si>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</si>
  <si>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</si>
  <si>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</si>
  <si>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</si>
  <si>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</si>
  <si>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</si>
  <si>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</si>
  <si>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</si>
  <si>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</si>
  <si>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</si>
  <si>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</si>
  <si>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</si>
  <si>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</si>
  <si>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</si>
  <si>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</si>
  <si>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</si>
  <si>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</si>
  <si>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</si>
  <si>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</si>
  <si>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</si>
  <si>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</si>
  <si>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</si>
  <si>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</si>
  <si>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</si>
  <si>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</si>
  <si>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</si>
  <si>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</si>
  <si>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</si>
  <si>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</si>
  <si>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执行数</t>
  </si>
  <si>
    <t>年初预算</t>
  </si>
  <si>
    <t xml:space="preserve">   贫困地区转移支付收入</t>
  </si>
  <si>
    <t>贫困地区转移支付支出</t>
  </si>
  <si>
    <t xml:space="preserve"> 贫困地区转移支付收入</t>
  </si>
  <si>
    <t xml:space="preserve"> 贫困地区转移支付支出</t>
  </si>
  <si>
    <t>教育强国推进工程</t>
  </si>
  <si>
    <t>藏粮于地藏粮于技专项</t>
  </si>
  <si>
    <t>南江煤矿安全改造</t>
  </si>
  <si>
    <t>红鱼洞水库及灌区工程建设项目</t>
  </si>
  <si>
    <t>水安全保障工程专项</t>
  </si>
  <si>
    <t>保障性安居工程</t>
  </si>
  <si>
    <t>2021年南江县本级一般公共预算经济分类科目支出决算表…………………………………………</t>
  </si>
  <si>
    <t>2021年南江县本级一般公共预算经济分类科目基本支出决算表…………………………………</t>
  </si>
  <si>
    <r>
      <t>2021</t>
    </r>
    <r>
      <rPr>
        <b/>
        <sz val="18"/>
        <color indexed="8"/>
        <rFont val="宋体"/>
        <family val="0"/>
      </rPr>
      <t>年南江县本级一般公共预算经济分类科目基本支出决算表</t>
    </r>
  </si>
  <si>
    <r>
      <t>2021</t>
    </r>
    <r>
      <rPr>
        <b/>
        <sz val="18"/>
        <color indexed="8"/>
        <rFont val="宋体"/>
        <family val="0"/>
      </rPr>
      <t>年南江县本级一般公共预算经济分类科目支出决算表</t>
    </r>
  </si>
  <si>
    <t xml:space="preserve">     地方政府向国际组织借款转贷收入</t>
  </si>
  <si>
    <t xml:space="preserve">          地方政府向国际组织借款还本</t>
  </si>
  <si>
    <t xml:space="preserve">          地方政府向国际组织借款</t>
  </si>
  <si>
    <t>以工代赈示范项目</t>
  </si>
  <si>
    <t>周转房建设</t>
  </si>
  <si>
    <t>2021年南江县一般公共预算收入决算表</t>
  </si>
  <si>
    <t>2021年南江县一般公共预算支出决算表</t>
  </si>
  <si>
    <t>2021年南江县一般公共预算收支决算平衡表</t>
  </si>
  <si>
    <t>2021年南江县本级地方一般公共预算收入决算表</t>
  </si>
  <si>
    <t>2021年南江县本级一般公共预算支出决算表</t>
  </si>
  <si>
    <t>2021年南江县本级一般公共预算收支决算平衡表</t>
  </si>
  <si>
    <t>2021年省对南江县一般公共预算转移支付决算表</t>
  </si>
  <si>
    <t>2021年县对扩权镇一般公共预算转移支付决算表</t>
  </si>
  <si>
    <t>2021年南江县预算内基本建设支出决算表</t>
  </si>
  <si>
    <t>2021年南江县政府性基金预算收入决算表</t>
  </si>
  <si>
    <t>2021年南江县本级政府性基金预算支出决算表</t>
  </si>
  <si>
    <t>2021年南江县本级政府性基金预算收支决算平衡表</t>
  </si>
  <si>
    <t>2021年县对扩权镇政府性基金预算转移支付决算表</t>
  </si>
  <si>
    <t>2021年南江县社会保险基金预算收支决算平衡表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</si>
</sst>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 * #,##0_ ;_ * \-#,##0_ ;_ * &quot;-&quot;??_ ;_ @_ "/>
    <numFmt numFmtId="179" formatCode="0_ "/>
    <numFmt numFmtId="180" formatCode="0_);[Red]\(0\)"/>
    <numFmt numFmtId="181" formatCode="0.00_ "/>
    <numFmt numFmtId="182" formatCode="#,##0.00_ "/>
    <numFmt numFmtId="183" formatCode="#,##0_);[Red]\(#,##0\)"/>
    <numFmt numFmtId="184" formatCode="0.00_);[Red]\(0.00\)"/>
    <numFmt numFmtId="185" formatCode="#,##0.00_);[Red]\(#,##0.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 "/>
  </numFmts>
  <fonts count="84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8"/>
      <color indexed="8"/>
      <name val="Times New Roman"/>
      <family val="1"/>
    </font>
    <font>
      <b/>
      <sz val="11"/>
      <name val="宋体"/>
      <family val="0"/>
    </font>
    <font>
      <sz val="12"/>
      <name val="黑体"/>
      <family val="3"/>
    </font>
    <font>
      <b/>
      <sz val="18"/>
      <name val="Times New Roman"/>
      <family val="1"/>
    </font>
    <font>
      <sz val="12"/>
      <color indexed="8"/>
      <name val="方正仿宋_GBK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10"/>
      <name val="宋体"/>
      <family val="0"/>
    </font>
    <font>
      <b/>
      <sz val="12"/>
      <name val="方正仿宋_GBK"/>
      <family val="0"/>
    </font>
    <font>
      <sz val="12"/>
      <name val="方正黑体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color indexed="8"/>
      <name val="方正仿宋_GBK"/>
      <family val="0"/>
    </font>
    <font>
      <sz val="12"/>
      <color indexed="8"/>
      <name val="方正黑体_GBK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2"/>
      <name val="黑体"/>
      <family val="3"/>
    </font>
    <font>
      <b/>
      <sz val="10"/>
      <name val="宋体"/>
      <family val="0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方正黑体简体"/>
      <family val="4"/>
    </font>
    <font>
      <b/>
      <sz val="10"/>
      <name val="华文细黑"/>
      <family val="0"/>
    </font>
    <font>
      <sz val="10"/>
      <name val="华文细黑"/>
      <family val="0"/>
    </font>
    <font>
      <sz val="11"/>
      <color indexed="8"/>
      <name val="宋体"/>
      <family val="0"/>
    </font>
    <font>
      <b/>
      <sz val="12"/>
      <color indexed="8"/>
      <name val="Times New Roman"/>
      <family val="1"/>
    </font>
    <font>
      <sz val="10.5"/>
      <name val="方正仿宋_GBK"/>
      <family val="0"/>
    </font>
    <font>
      <sz val="9"/>
      <name val="方正仿宋_GBK"/>
      <family val="0"/>
    </font>
    <font>
      <sz val="10"/>
      <name val="方正仿宋_GBK"/>
      <family val="0"/>
    </font>
    <font>
      <b/>
      <sz val="18"/>
      <name val="方正书宋_GBK"/>
      <family val="0"/>
    </font>
    <font>
      <b/>
      <sz val="13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8"/>
      <color indexed="8"/>
      <name val="方正书宋_GBK"/>
      <family val="0"/>
    </font>
    <font>
      <sz val="8"/>
      <name val="方正仿宋_GBK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宋体"/>
      <family val="0"/>
    </font>
    <font>
      <b/>
      <sz val="18"/>
      <color indexed="8"/>
      <name val="Times New Roman"/>
      <family val="1"/>
    </font>
    <font>
      <sz val="12"/>
      <color theme="1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  <font>
      <b/>
      <sz val="11"/>
      <color indexed="8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方正仿宋_GBK"/>
      <family val="0"/>
    </font>
    <font>
      <sz val="11"/>
      <color theme="1"/>
      <name val="Calibri"/>
      <family val="0"/>
    </font>
    <font>
      <b/>
      <sz val="11"/>
      <color theme="1"/>
      <name val="方正仿宋_GBK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 vertical="center"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10" borderId="5" applyNumberFormat="0" applyAlignment="0" applyProtection="0"/>
    <xf numFmtId="0" fontId="56" fillId="15" borderId="6" applyNumberFormat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12" borderId="0" applyNumberFormat="0" applyBorder="0" applyAlignment="0" applyProtection="0"/>
    <xf numFmtId="0" fontId="59" fillId="11" borderId="0" applyNumberFormat="0" applyBorder="0" applyAlignment="0" applyProtection="0"/>
    <xf numFmtId="0" fontId="54" fillId="10" borderId="8" applyNumberFormat="0" applyAlignment="0" applyProtection="0"/>
    <xf numFmtId="0" fontId="42" fillId="3" borderId="5" applyNumberFormat="0" applyAlignment="0" applyProtection="0"/>
    <xf numFmtId="0" fontId="47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0" fillId="5" borderId="9" applyNumberFormat="0" applyFont="0" applyAlignment="0" applyProtection="0"/>
  </cellStyleXfs>
  <cellXfs count="441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91" applyFont="1" applyFill="1" applyAlignment="1">
      <alignment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176" fontId="70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87" applyFont="1" applyFill="1" applyBorder="1" applyAlignment="1">
      <alignment vertical="center"/>
      <protection/>
    </xf>
    <xf numFmtId="0" fontId="8" fillId="0" borderId="0" xfId="87" applyFont="1" applyFill="1" applyBorder="1" applyAlignment="1">
      <alignment horizontal="right" vertical="center"/>
      <protection/>
    </xf>
    <xf numFmtId="0" fontId="72" fillId="0" borderId="10" xfId="62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177" fontId="73" fillId="0" borderId="10" xfId="81" applyNumberFormat="1" applyFont="1" applyFill="1" applyBorder="1" applyAlignment="1" applyProtection="1">
      <alignment horizontal="right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shrinkToFit="1"/>
      <protection/>
    </xf>
    <xf numFmtId="177" fontId="74" fillId="0" borderId="10" xfId="81" applyNumberFormat="1" applyFont="1" applyFill="1" applyBorder="1" applyAlignment="1" applyProtection="1">
      <alignment horizontal="right" vertical="center"/>
      <protection locked="0"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 applyProtection="1">
      <alignment vertical="center"/>
      <protection locked="0"/>
    </xf>
    <xf numFmtId="43" fontId="1" fillId="0" borderId="0" xfId="55" applyNumberFormat="1" applyFont="1" applyFill="1" applyBorder="1" applyAlignment="1" applyProtection="1">
      <alignment vertical="center" wrapText="1"/>
      <protection locked="0"/>
    </xf>
    <xf numFmtId="43" fontId="1" fillId="0" borderId="0" xfId="55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>
      <alignment vertical="center" wrapText="1"/>
      <protection/>
    </xf>
    <xf numFmtId="0" fontId="11" fillId="0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Fill="1" applyAlignment="1">
      <alignment vertical="top" wrapText="1"/>
      <protection/>
    </xf>
    <xf numFmtId="0" fontId="10" fillId="0" borderId="0" xfId="55" applyFont="1" applyFill="1" applyBorder="1" applyAlignment="1" applyProtection="1">
      <alignment horizontal="right" vertical="center" wrapText="1"/>
      <protection locked="0"/>
    </xf>
    <xf numFmtId="43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 shrinkToFit="1"/>
    </xf>
    <xf numFmtId="178" fontId="8" fillId="0" borderId="10" xfId="126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vertical="center" shrinkToFit="1"/>
    </xf>
    <xf numFmtId="177" fontId="74" fillId="19" borderId="10" xfId="8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177" fontId="73" fillId="19" borderId="10" xfId="81" applyNumberFormat="1" applyFont="1" applyFill="1" applyBorder="1" applyAlignment="1" applyProtection="1">
      <alignment horizontal="right" vertical="center"/>
      <protection locked="0"/>
    </xf>
    <xf numFmtId="178" fontId="10" fillId="0" borderId="10" xfId="113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shrinkToFit="1"/>
    </xf>
    <xf numFmtId="43" fontId="9" fillId="0" borderId="10" xfId="55" applyNumberFormat="1" applyFont="1" applyFill="1" applyBorder="1" applyAlignment="1">
      <alignment horizontal="center" vertical="center" shrinkToFit="1"/>
      <protection/>
    </xf>
    <xf numFmtId="178" fontId="8" fillId="0" borderId="10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indent="2"/>
      <protection/>
    </xf>
    <xf numFmtId="178" fontId="10" fillId="0" borderId="0" xfId="55" applyNumberFormat="1" applyFont="1" applyFill="1" applyBorder="1" applyAlignment="1" applyProtection="1">
      <alignment vertical="center"/>
      <protection locked="0"/>
    </xf>
    <xf numFmtId="177" fontId="1" fillId="0" borderId="0" xfId="55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vertical="center"/>
    </xf>
    <xf numFmtId="178" fontId="8" fillId="0" borderId="10" xfId="126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5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center"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/>
    </xf>
    <xf numFmtId="0" fontId="9" fillId="0" borderId="10" xfId="55" applyFont="1" applyFill="1" applyBorder="1" applyAlignment="1">
      <alignment horizontal="center" vertical="center"/>
      <protection/>
    </xf>
    <xf numFmtId="0" fontId="13" fillId="0" borderId="0" xfId="98" applyFont="1" applyFill="1" applyAlignment="1">
      <alignment horizontal="left" vertical="center"/>
      <protection/>
    </xf>
    <xf numFmtId="0" fontId="14" fillId="0" borderId="0" xfId="97" applyFont="1" applyFill="1" applyAlignment="1">
      <alignment horizontal="center" vertical="center"/>
      <protection/>
    </xf>
    <xf numFmtId="0" fontId="15" fillId="0" borderId="0" xfId="97" applyFont="1" applyFill="1" applyAlignment="1">
      <alignment horizontal="right" vertical="center"/>
      <protection/>
    </xf>
    <xf numFmtId="0" fontId="16" fillId="0" borderId="0" xfId="97" applyFont="1" applyFill="1">
      <alignment vertical="center"/>
      <protection/>
    </xf>
    <xf numFmtId="0" fontId="15" fillId="0" borderId="0" xfId="97" applyFont="1" applyFill="1">
      <alignment vertical="center"/>
      <protection/>
    </xf>
    <xf numFmtId="0" fontId="0" fillId="0" borderId="0" xfId="97" applyFont="1" applyFill="1">
      <alignment vertical="center"/>
      <protection/>
    </xf>
    <xf numFmtId="177" fontId="13" fillId="0" borderId="0" xfId="98" applyNumberFormat="1" applyFont="1" applyFill="1" applyAlignment="1">
      <alignment horizontal="left" vertical="center"/>
      <protection/>
    </xf>
    <xf numFmtId="177" fontId="17" fillId="0" borderId="10" xfId="99" applyNumberFormat="1" applyFont="1" applyFill="1" applyBorder="1" applyAlignment="1">
      <alignment horizontal="center" vertical="center"/>
      <protection/>
    </xf>
    <xf numFmtId="0" fontId="17" fillId="0" borderId="10" xfId="97" applyFont="1" applyFill="1" applyBorder="1" applyAlignment="1">
      <alignment horizontal="center" vertical="center" wrapText="1"/>
      <protection/>
    </xf>
    <xf numFmtId="0" fontId="4" fillId="0" borderId="10" xfId="97" applyFont="1" applyFill="1" applyBorder="1" applyAlignment="1">
      <alignment horizontal="justify" vertical="center" wrapText="1"/>
      <protection/>
    </xf>
    <xf numFmtId="179" fontId="75" fillId="0" borderId="10" xfId="0" applyNumberFormat="1" applyFont="1" applyFill="1" applyBorder="1" applyAlignment="1">
      <alignment horizontal="right" vertical="center" wrapText="1"/>
    </xf>
    <xf numFmtId="179" fontId="7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97" applyFont="1" applyFill="1" applyBorder="1" applyAlignment="1">
      <alignment horizontal="center" vertical="center" wrapText="1"/>
      <protection/>
    </xf>
    <xf numFmtId="177" fontId="15" fillId="0" borderId="0" xfId="97" applyNumberFormat="1" applyFont="1" applyFill="1">
      <alignment vertical="center"/>
      <protection/>
    </xf>
    <xf numFmtId="0" fontId="18" fillId="0" borderId="0" xfId="97" applyFont="1" applyFill="1" applyAlignment="1">
      <alignment horizontal="center" vertical="center"/>
      <protection/>
    </xf>
    <xf numFmtId="0" fontId="0" fillId="0" borderId="0" xfId="97" applyFont="1" applyFill="1" applyAlignment="1">
      <alignment horizontal="right" vertical="center"/>
      <protection/>
    </xf>
    <xf numFmtId="0" fontId="19" fillId="0" borderId="0" xfId="97" applyFont="1" applyFill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Fill="1" applyBorder="1" applyAlignment="1">
      <alignment vertical="center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0" xfId="94" applyAlignment="1" applyProtection="1">
      <alignment horizontal="right"/>
      <protection locked="0"/>
    </xf>
    <xf numFmtId="0" fontId="8" fillId="0" borderId="0" xfId="56" applyFont="1" applyFill="1" applyBorder="1" applyAlignment="1" applyProtection="1">
      <alignment horizontal="right" vertical="center"/>
      <protection locked="0"/>
    </xf>
    <xf numFmtId="0" fontId="9" fillId="0" borderId="10" xfId="94" applyFont="1" applyBorder="1" applyAlignment="1">
      <alignment horizontal="center" vertical="center"/>
      <protection/>
    </xf>
    <xf numFmtId="180" fontId="9" fillId="0" borderId="10" xfId="9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94" applyFont="1" applyBorder="1" applyAlignment="1" applyProtection="1">
      <alignment horizontal="center" vertical="center"/>
      <protection locked="0"/>
    </xf>
    <xf numFmtId="0" fontId="20" fillId="0" borderId="1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10" fillId="0" borderId="10" xfId="56" applyFont="1" applyFill="1" applyBorder="1" applyAlignment="1">
      <alignment vertical="center"/>
      <protection/>
    </xf>
    <xf numFmtId="0" fontId="20" fillId="0" borderId="10" xfId="92" applyFont="1" applyFill="1" applyBorder="1" applyAlignment="1" applyProtection="1">
      <alignment vertical="center" shrinkToFit="1"/>
      <protection locked="0"/>
    </xf>
    <xf numFmtId="0" fontId="21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 applyProtection="1">
      <alignment vertical="center"/>
      <protection locked="0"/>
    </xf>
    <xf numFmtId="0" fontId="0" fillId="0" borderId="0" xfId="56" applyFont="1" applyFill="1" applyBorder="1" applyAlignment="1" applyProtection="1">
      <alignment vertical="center"/>
      <protection/>
    </xf>
    <xf numFmtId="0" fontId="2" fillId="0" borderId="0" xfId="91" applyFont="1" applyFill="1" applyAlignment="1" applyProtection="1">
      <alignment vertical="center"/>
      <protection/>
    </xf>
    <xf numFmtId="0" fontId="6" fillId="0" borderId="0" xfId="94" applyFont="1" applyAlignment="1">
      <alignment vertical="center" wrapText="1"/>
      <protection/>
    </xf>
    <xf numFmtId="0" fontId="0" fillId="0" borderId="0" xfId="94" applyFont="1" applyBorder="1" applyAlignment="1" applyProtection="1">
      <alignment horizontal="center" vertical="center"/>
      <protection/>
    </xf>
    <xf numFmtId="0" fontId="10" fillId="0" borderId="11" xfId="92" applyFont="1" applyFill="1" applyBorder="1" applyAlignment="1" applyProtection="1">
      <alignment horizontal="right" vertical="center"/>
      <protection/>
    </xf>
    <xf numFmtId="0" fontId="9" fillId="0" borderId="10" xfId="94" applyFont="1" applyBorder="1" applyAlignment="1" applyProtection="1">
      <alignment horizontal="center" vertical="center"/>
      <protection/>
    </xf>
    <xf numFmtId="0" fontId="20" fillId="0" borderId="10" xfId="92" applyFont="1" applyFill="1" applyBorder="1" applyAlignment="1" applyProtection="1">
      <alignment vertical="center"/>
      <protection/>
    </xf>
    <xf numFmtId="0" fontId="10" fillId="0" borderId="10" xfId="92" applyFont="1" applyFill="1" applyBorder="1" applyAlignment="1" applyProtection="1">
      <alignment horizontal="left" vertical="center" indent="3" shrinkToFit="1"/>
      <protection/>
    </xf>
    <xf numFmtId="0" fontId="77" fillId="0" borderId="10" xfId="92" applyFont="1" applyFill="1" applyBorder="1" applyAlignment="1" applyProtection="1">
      <alignment horizontal="left" vertical="center" indent="3" shrinkToFi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77" fillId="0" borderId="10" xfId="92" applyFont="1" applyFill="1" applyBorder="1" applyAlignment="1" applyProtection="1">
      <alignment horizontal="left" vertical="center" indent="3"/>
      <protection/>
    </xf>
    <xf numFmtId="0" fontId="10" fillId="0" borderId="10" xfId="92" applyFont="1" applyFill="1" applyBorder="1" applyAlignment="1" applyProtection="1">
      <alignment horizontal="left" vertical="center" indent="3"/>
      <protection/>
    </xf>
    <xf numFmtId="0" fontId="9" fillId="0" borderId="10" xfId="56" applyFont="1" applyFill="1" applyBorder="1" applyAlignment="1" applyProtection="1">
      <alignment vertical="center"/>
      <protection/>
    </xf>
    <xf numFmtId="0" fontId="9" fillId="0" borderId="10" xfId="92" applyFont="1" applyFill="1" applyBorder="1" applyAlignment="1" applyProtection="1">
      <alignment horizontal="center" vertical="center"/>
      <protection/>
    </xf>
    <xf numFmtId="0" fontId="10" fillId="0" borderId="0" xfId="56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0" fillId="0" borderId="0" xfId="56" applyFont="1" applyFill="1" applyAlignment="1" applyProtection="1">
      <alignment horizontal="right" vertical="center"/>
      <protection locked="0"/>
    </xf>
    <xf numFmtId="0" fontId="9" fillId="0" borderId="10" xfId="93" applyFont="1" applyBorder="1" applyAlignment="1" applyProtection="1">
      <alignment vertical="center"/>
      <protection/>
    </xf>
    <xf numFmtId="0" fontId="10" fillId="0" borderId="10" xfId="93" applyFont="1" applyFill="1" applyBorder="1" applyAlignment="1" applyProtection="1">
      <alignment horizontal="left" vertical="center" indent="1"/>
      <protection/>
    </xf>
    <xf numFmtId="0" fontId="10" fillId="0" borderId="10" xfId="93" applyFont="1" applyFill="1" applyBorder="1" applyAlignment="1" applyProtection="1">
      <alignment horizontal="left" vertical="center" indent="1" shrinkToFit="1"/>
      <protection/>
    </xf>
    <xf numFmtId="0" fontId="9" fillId="0" borderId="10" xfId="93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22" fillId="0" borderId="0" xfId="56" applyFont="1" applyFill="1" applyBorder="1" applyAlignment="1">
      <alignment vertical="center"/>
      <protection/>
    </xf>
    <xf numFmtId="0" fontId="9" fillId="0" borderId="10" xfId="94" applyFont="1" applyFill="1" applyBorder="1" applyAlignment="1" applyProtection="1">
      <alignment horizontal="center" vertical="center"/>
      <protection locked="0"/>
    </xf>
    <xf numFmtId="0" fontId="9" fillId="0" borderId="10" xfId="93" applyFont="1" applyBorder="1" applyAlignment="1">
      <alignment vertical="center" shrinkToFit="1"/>
      <protection/>
    </xf>
    <xf numFmtId="177" fontId="73" fillId="19" borderId="10" xfId="81" applyNumberFormat="1" applyFont="1" applyFill="1" applyBorder="1" applyAlignment="1" applyProtection="1">
      <alignment horizontal="right" vertical="center" shrinkToFit="1"/>
      <protection locked="0"/>
    </xf>
    <xf numFmtId="0" fontId="20" fillId="0" borderId="10" xfId="56" applyFont="1" applyFill="1" applyBorder="1" applyAlignment="1">
      <alignment vertical="center" shrinkToFit="1"/>
      <protection/>
    </xf>
    <xf numFmtId="177" fontId="74" fillId="19" borderId="10" xfId="81" applyNumberFormat="1" applyFont="1" applyFill="1" applyBorder="1" applyAlignment="1" applyProtection="1">
      <alignment horizontal="right" vertical="center" shrinkToFit="1"/>
      <protection locked="0"/>
    </xf>
    <xf numFmtId="181" fontId="9" fillId="0" borderId="10" xfId="95" applyNumberFormat="1" applyFont="1" applyFill="1" applyBorder="1" applyAlignment="1">
      <alignment vertical="center" shrinkToFit="1"/>
      <protection/>
    </xf>
    <xf numFmtId="0" fontId="9" fillId="0" borderId="10" xfId="93" applyFont="1" applyBorder="1" applyAlignment="1">
      <alignment horizontal="left" vertical="center" shrinkToFit="1"/>
      <protection/>
    </xf>
    <xf numFmtId="0" fontId="9" fillId="0" borderId="10" xfId="56" applyFont="1" applyFill="1" applyBorder="1" applyAlignment="1">
      <alignment vertical="center" shrinkToFit="1"/>
      <protection/>
    </xf>
    <xf numFmtId="0" fontId="20" fillId="0" borderId="10" xfId="56" applyFont="1" applyFill="1" applyBorder="1" applyAlignment="1">
      <alignment horizontal="left" vertical="center" shrinkToFit="1"/>
      <protection/>
    </xf>
    <xf numFmtId="0" fontId="10" fillId="0" borderId="10" xfId="56" applyFont="1" applyFill="1" applyBorder="1" applyAlignment="1">
      <alignment vertical="center" shrinkToFit="1"/>
      <protection/>
    </xf>
    <xf numFmtId="0" fontId="9" fillId="0" borderId="10" xfId="94" applyFont="1" applyFill="1" applyBorder="1" applyAlignment="1" applyProtection="1">
      <alignment horizontal="center" vertical="center"/>
      <protection/>
    </xf>
    <xf numFmtId="178" fontId="10" fillId="0" borderId="10" xfId="126" applyNumberFormat="1" applyFont="1" applyFill="1" applyBorder="1" applyAlignment="1" applyProtection="1">
      <alignment horizontal="right" vertical="center"/>
      <protection/>
    </xf>
    <xf numFmtId="0" fontId="10" fillId="0" borderId="10" xfId="56" applyFont="1" applyFill="1" applyBorder="1" applyAlignment="1" applyProtection="1">
      <alignment vertical="center"/>
      <protection locked="0"/>
    </xf>
    <xf numFmtId="178" fontId="10" fillId="0" borderId="10" xfId="126" applyNumberFormat="1" applyFont="1" applyFill="1" applyBorder="1" applyAlignment="1" applyProtection="1">
      <alignment horizontal="right" vertical="center"/>
      <protection locked="0"/>
    </xf>
    <xf numFmtId="0" fontId="8" fillId="0" borderId="10" xfId="56" applyFont="1" applyFill="1" applyBorder="1" applyAlignment="1" applyProtection="1">
      <alignment vertical="center"/>
      <protection locked="0"/>
    </xf>
    <xf numFmtId="0" fontId="10" fillId="0" borderId="10" xfId="56" applyFont="1" applyFill="1" applyBorder="1" applyAlignment="1" applyProtection="1">
      <alignment vertical="center"/>
      <protection/>
    </xf>
    <xf numFmtId="178" fontId="9" fillId="0" borderId="10" xfId="126" applyNumberFormat="1" applyFont="1" applyFill="1" applyBorder="1" applyAlignment="1" applyProtection="1">
      <alignment horizontal="right" vertical="center"/>
      <protection locked="0"/>
    </xf>
    <xf numFmtId="0" fontId="0" fillId="0" borderId="0" xfId="45" applyFill="1" applyBorder="1" applyAlignment="1">
      <alignment vertical="center"/>
      <protection/>
    </xf>
    <xf numFmtId="0" fontId="0" fillId="0" borderId="0" xfId="45" applyFill="1" applyBorder="1" applyAlignment="1" applyProtection="1">
      <alignment vertical="center"/>
      <protection locked="0"/>
    </xf>
    <xf numFmtId="0" fontId="10" fillId="0" borderId="11" xfId="44" applyFont="1" applyFill="1" applyBorder="1" applyAlignment="1">
      <alignment horizontal="right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left" vertical="center" wrapText="1"/>
      <protection/>
    </xf>
    <xf numFmtId="178" fontId="23" fillId="19" borderId="10" xfId="111" applyNumberFormat="1" applyFont="1" applyFill="1" applyBorder="1" applyAlignment="1" applyProtection="1">
      <alignment horizontal="center" vertical="center"/>
      <protection locked="0"/>
    </xf>
    <xf numFmtId="0" fontId="10" fillId="0" borderId="10" xfId="44" applyFont="1" applyFill="1" applyBorder="1" applyAlignment="1">
      <alignment horizontal="left" vertical="center" wrapText="1"/>
      <protection/>
    </xf>
    <xf numFmtId="178" fontId="10" fillId="0" borderId="10" xfId="110" applyNumberFormat="1" applyFont="1" applyFill="1" applyBorder="1" applyAlignment="1" applyProtection="1">
      <alignment horizontal="right" vertical="center"/>
      <protection/>
    </xf>
    <xf numFmtId="178" fontId="24" fillId="19" borderId="10" xfId="111" applyNumberFormat="1" applyFont="1" applyFill="1" applyBorder="1" applyAlignment="1" applyProtection="1">
      <alignment horizontal="center" vertical="center"/>
      <protection locked="0"/>
    </xf>
    <xf numFmtId="0" fontId="1" fillId="0" borderId="0" xfId="45" applyFont="1" applyFill="1" applyBorder="1" applyAlignment="1">
      <alignment horizontal="right" vertical="center"/>
      <protection/>
    </xf>
    <xf numFmtId="181" fontId="9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90" applyFont="1" applyFill="1" applyAlignment="1">
      <alignment vertical="center"/>
      <protection/>
    </xf>
    <xf numFmtId="0" fontId="78" fillId="0" borderId="0" xfId="81" applyFont="1" applyFill="1" applyBorder="1" applyAlignment="1">
      <alignment vertical="center"/>
      <protection/>
    </xf>
    <xf numFmtId="0" fontId="11" fillId="0" borderId="0" xfId="88" applyFont="1" applyFill="1">
      <alignment vertical="center"/>
      <protection/>
    </xf>
    <xf numFmtId="0" fontId="78" fillId="0" borderId="0" xfId="81" applyFont="1" applyFill="1" applyBorder="1" applyAlignment="1">
      <alignment/>
      <protection/>
    </xf>
    <xf numFmtId="179" fontId="78" fillId="0" borderId="0" xfId="81" applyNumberFormat="1" applyFont="1" applyFill="1" applyBorder="1" applyAlignment="1" applyProtection="1">
      <alignment horizontal="center"/>
      <protection locked="0"/>
    </xf>
    <xf numFmtId="0" fontId="78" fillId="0" borderId="0" xfId="81" applyFont="1" applyFill="1" applyBorder="1" applyAlignment="1" applyProtection="1">
      <alignment/>
      <protection locked="0"/>
    </xf>
    <xf numFmtId="180" fontId="0" fillId="0" borderId="0" xfId="91" applyNumberFormat="1" applyFont="1" applyFill="1" applyAlignment="1" applyProtection="1">
      <alignment vertical="center"/>
      <protection locked="0"/>
    </xf>
    <xf numFmtId="0" fontId="0" fillId="0" borderId="0" xfId="91" applyFont="1" applyFill="1" applyAlignment="1" applyProtection="1">
      <alignment vertical="center"/>
      <protection locked="0"/>
    </xf>
    <xf numFmtId="0" fontId="25" fillId="0" borderId="0" xfId="60" applyFont="1" applyFill="1" applyBorder="1" applyAlignment="1">
      <alignment vertical="center"/>
      <protection/>
    </xf>
    <xf numFmtId="179" fontId="4" fillId="0" borderId="0" xfId="60" applyNumberFormat="1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177" fontId="10" fillId="0" borderId="0" xfId="49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80" applyFont="1" applyFill="1" applyBorder="1" applyAlignment="1">
      <alignment horizontal="center" vertical="center"/>
      <protection/>
    </xf>
    <xf numFmtId="179" fontId="9" fillId="0" borderId="10" xfId="80" applyNumberFormat="1" applyFont="1" applyFill="1" applyBorder="1" applyAlignment="1" applyProtection="1">
      <alignment horizontal="center" vertical="center"/>
      <protection locked="0"/>
    </xf>
    <xf numFmtId="0" fontId="9" fillId="0" borderId="10" xfId="80" applyFont="1" applyFill="1" applyBorder="1" applyAlignment="1" applyProtection="1">
      <alignment horizontal="center" vertical="center"/>
      <protection locked="0"/>
    </xf>
    <xf numFmtId="0" fontId="9" fillId="0" borderId="10" xfId="60" applyFont="1" applyFill="1" applyBorder="1" applyAlignment="1">
      <alignment horizontal="left" vertical="center"/>
      <protection/>
    </xf>
    <xf numFmtId="0" fontId="23" fillId="0" borderId="10" xfId="60" applyFont="1" applyFill="1" applyBorder="1" applyAlignment="1" applyProtection="1">
      <alignment horizontal="left" vertical="center"/>
      <protection locked="0"/>
    </xf>
    <xf numFmtId="0" fontId="20" fillId="0" borderId="10" xfId="60" applyFont="1" applyFill="1" applyBorder="1" applyAlignment="1">
      <alignment horizontal="left" vertical="center"/>
      <protection/>
    </xf>
    <xf numFmtId="0" fontId="20" fillId="19" borderId="10" xfId="60" applyFont="1" applyFill="1" applyBorder="1" applyAlignment="1" applyProtection="1">
      <alignment vertical="center"/>
      <protection locked="0"/>
    </xf>
    <xf numFmtId="0" fontId="20" fillId="0" borderId="10" xfId="60" applyFont="1" applyFill="1" applyBorder="1" applyAlignment="1">
      <alignment vertical="center"/>
      <protection/>
    </xf>
    <xf numFmtId="0" fontId="20" fillId="19" borderId="10" xfId="60" applyFont="1" applyFill="1" applyBorder="1" applyAlignment="1" applyProtection="1">
      <alignment horizontal="left" vertical="center"/>
      <protection locked="0"/>
    </xf>
    <xf numFmtId="178" fontId="11" fillId="0" borderId="0" xfId="88" applyNumberFormat="1" applyFont="1" applyFill="1">
      <alignment vertical="center"/>
      <protection/>
    </xf>
    <xf numFmtId="0" fontId="78" fillId="0" borderId="10" xfId="81" applyFont="1" applyFill="1" applyBorder="1" applyAlignment="1">
      <alignment/>
      <protection/>
    </xf>
    <xf numFmtId="179" fontId="74" fillId="19" borderId="10" xfId="81" applyNumberFormat="1" applyFont="1" applyFill="1" applyBorder="1" applyAlignment="1" applyProtection="1">
      <alignment horizontal="center"/>
      <protection locked="0"/>
    </xf>
    <xf numFmtId="0" fontId="0" fillId="0" borderId="0" xfId="90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horizontal="center" vertical="center"/>
      <protection/>
    </xf>
    <xf numFmtId="178" fontId="23" fillId="19" borderId="10" xfId="111" applyNumberFormat="1" applyFont="1" applyFill="1" applyBorder="1" applyAlignment="1" applyProtection="1">
      <alignment horizontal="center" vertical="center"/>
      <protection/>
    </xf>
    <xf numFmtId="0" fontId="9" fillId="19" borderId="10" xfId="60" applyFont="1" applyFill="1" applyBorder="1" applyAlignment="1" applyProtection="1">
      <alignment horizontal="center" vertical="center"/>
      <protection locked="0"/>
    </xf>
    <xf numFmtId="178" fontId="23" fillId="19" borderId="10" xfId="111" applyNumberFormat="1" applyFont="1" applyFill="1" applyBorder="1" applyAlignment="1" applyProtection="1">
      <alignment horizontal="left" vertical="center"/>
      <protection/>
    </xf>
    <xf numFmtId="178" fontId="78" fillId="0" borderId="0" xfId="81" applyNumberFormat="1" applyFont="1" applyFill="1" applyBorder="1" applyAlignment="1">
      <alignment/>
      <protection/>
    </xf>
    <xf numFmtId="0" fontId="26" fillId="0" borderId="0" xfId="88" applyFont="1" applyFill="1">
      <alignment vertical="center"/>
      <protection/>
    </xf>
    <xf numFmtId="0" fontId="19" fillId="0" borderId="0" xfId="0" applyFont="1" applyAlignment="1">
      <alignment vertical="center"/>
    </xf>
    <xf numFmtId="0" fontId="0" fillId="0" borderId="0" xfId="88" applyFill="1">
      <alignment vertical="center"/>
      <protection/>
    </xf>
    <xf numFmtId="0" fontId="0" fillId="0" borderId="0" xfId="88" applyFill="1" applyAlignment="1" applyProtection="1">
      <alignment horizontal="right" vertical="center"/>
      <protection locked="0"/>
    </xf>
    <xf numFmtId="0" fontId="2" fillId="0" borderId="0" xfId="69" applyFont="1" applyFill="1" applyBorder="1" applyAlignment="1" applyProtection="1">
      <alignment vertical="center"/>
      <protection locked="0"/>
    </xf>
    <xf numFmtId="0" fontId="5" fillId="0" borderId="0" xfId="88" applyFont="1" applyFill="1" applyAlignment="1" applyProtection="1">
      <alignment horizontal="left" vertical="center"/>
      <protection locked="0"/>
    </xf>
    <xf numFmtId="0" fontId="5" fillId="0" borderId="0" xfId="88" applyFont="1" applyFill="1" applyBorder="1" applyAlignment="1">
      <alignment vertical="center"/>
      <protection/>
    </xf>
    <xf numFmtId="0" fontId="0" fillId="0" borderId="0" xfId="88" applyFont="1" applyFill="1" applyBorder="1" applyAlignment="1" applyProtection="1">
      <alignment horizontal="right" vertical="center"/>
      <protection locked="0"/>
    </xf>
    <xf numFmtId="0" fontId="10" fillId="0" borderId="0" xfId="88" applyFont="1" applyFill="1" applyAlignment="1" applyProtection="1">
      <alignment horizontal="center" wrapText="1"/>
      <protection locked="0"/>
    </xf>
    <xf numFmtId="0" fontId="10" fillId="0" borderId="0" xfId="88" applyFont="1" applyFill="1" applyAlignment="1" applyProtection="1">
      <alignment wrapText="1"/>
      <protection locked="0"/>
    </xf>
    <xf numFmtId="0" fontId="10" fillId="0" borderId="0" xfId="88" applyFont="1" applyFill="1" applyAlignment="1" applyProtection="1">
      <alignment horizontal="right" vertical="center" wrapText="1"/>
      <protection locked="0"/>
    </xf>
    <xf numFmtId="0" fontId="9" fillId="0" borderId="10" xfId="88" applyFont="1" applyFill="1" applyBorder="1" applyAlignment="1">
      <alignment horizontal="center" vertical="center"/>
      <protection/>
    </xf>
    <xf numFmtId="0" fontId="9" fillId="0" borderId="10" xfId="88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78" fontId="23" fillId="0" borderId="10" xfId="110" applyNumberFormat="1" applyFont="1" applyFill="1" applyBorder="1" applyAlignment="1" applyProtection="1">
      <alignment horizontal="right" vertical="center"/>
      <protection locked="0"/>
    </xf>
    <xf numFmtId="178" fontId="23" fillId="0" borderId="10" xfId="110" applyNumberFormat="1" applyFont="1" applyFill="1" applyBorder="1" applyAlignment="1" applyProtection="1">
      <alignment horizontal="right" vertical="center"/>
      <protection/>
    </xf>
    <xf numFmtId="0" fontId="19" fillId="0" borderId="0" xfId="88" applyFont="1" applyFill="1">
      <alignment vertical="center"/>
      <protection/>
    </xf>
    <xf numFmtId="178" fontId="10" fillId="0" borderId="10" xfId="110" applyNumberFormat="1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78" fontId="27" fillId="0" borderId="10" xfId="110" applyNumberFormat="1" applyFont="1" applyFill="1" applyBorder="1" applyAlignment="1" applyProtection="1">
      <alignment horizontal="right" vertical="center"/>
      <protection locked="0"/>
    </xf>
    <xf numFmtId="182" fontId="27" fillId="0" borderId="10" xfId="110" applyNumberFormat="1" applyFont="1" applyFill="1" applyBorder="1" applyAlignment="1" applyProtection="1">
      <alignment horizontal="right" vertical="center"/>
      <protection locked="0"/>
    </xf>
    <xf numFmtId="0" fontId="9" fillId="0" borderId="10" xfId="88" applyFont="1" applyFill="1" applyBorder="1" applyAlignment="1">
      <alignment vertical="center"/>
      <protection/>
    </xf>
    <xf numFmtId="178" fontId="27" fillId="0" borderId="10" xfId="110" applyNumberFormat="1" applyFont="1" applyFill="1" applyBorder="1" applyAlignment="1" applyProtection="1">
      <alignment horizontal="right" vertical="center"/>
      <protection/>
    </xf>
    <xf numFmtId="178" fontId="10" fillId="0" borderId="10" xfId="110" applyNumberFormat="1" applyFont="1" applyFill="1" applyBorder="1" applyAlignment="1">
      <alignment horizontal="left" vertical="center" wrapText="1"/>
    </xf>
    <xf numFmtId="178" fontId="10" fillId="0" borderId="10" xfId="110" applyNumberFormat="1" applyFont="1" applyFill="1" applyBorder="1" applyAlignment="1">
      <alignment horizontal="left" vertical="center" shrinkToFit="1"/>
    </xf>
    <xf numFmtId="178" fontId="10" fillId="0" borderId="10" xfId="110" applyNumberFormat="1" applyFont="1" applyFill="1" applyBorder="1" applyAlignment="1" applyProtection="1">
      <alignment vertical="center" shrinkToFit="1"/>
      <protection/>
    </xf>
    <xf numFmtId="0" fontId="10" fillId="0" borderId="10" xfId="88" applyFont="1" applyFill="1" applyBorder="1" applyAlignment="1">
      <alignment horizontal="left" vertical="center" shrinkToFit="1"/>
      <protection/>
    </xf>
    <xf numFmtId="178" fontId="10" fillId="0" borderId="10" xfId="118" applyNumberFormat="1" applyFont="1" applyFill="1" applyBorder="1" applyAlignment="1" applyProtection="1">
      <alignment horizontal="left" vertical="center" shrinkToFit="1"/>
      <protection/>
    </xf>
    <xf numFmtId="178" fontId="9" fillId="0" borderId="10" xfId="110" applyNumberFormat="1" applyFont="1" applyFill="1" applyBorder="1" applyAlignment="1">
      <alignment horizontal="center" vertical="center"/>
    </xf>
    <xf numFmtId="3" fontId="9" fillId="0" borderId="10" xfId="88" applyNumberFormat="1" applyFont="1" applyFill="1" applyBorder="1" applyAlignment="1" applyProtection="1">
      <alignment horizontal="center" vertical="center"/>
      <protection/>
    </xf>
    <xf numFmtId="178" fontId="9" fillId="0" borderId="10" xfId="131" applyNumberFormat="1" applyFont="1" applyFill="1" applyBorder="1" applyAlignment="1" applyProtection="1">
      <alignment horizontal="center" vertical="center"/>
      <protection locked="0"/>
    </xf>
    <xf numFmtId="3" fontId="9" fillId="0" borderId="10" xfId="88" applyNumberFormat="1" applyFont="1" applyFill="1" applyBorder="1" applyAlignment="1" applyProtection="1">
      <alignment vertical="center"/>
      <protection/>
    </xf>
    <xf numFmtId="178" fontId="27" fillId="0" borderId="10" xfId="131" applyNumberFormat="1" applyFont="1" applyFill="1" applyBorder="1" applyAlignment="1" applyProtection="1">
      <alignment horizontal="right" vertical="center"/>
      <protection locked="0"/>
    </xf>
    <xf numFmtId="3" fontId="9" fillId="0" borderId="10" xfId="88" applyNumberFormat="1" applyFont="1" applyFill="1" applyBorder="1" applyAlignment="1" applyProtection="1">
      <alignment vertical="center" wrapText="1"/>
      <protection/>
    </xf>
    <xf numFmtId="178" fontId="27" fillId="0" borderId="10" xfId="131" applyNumberFormat="1" applyFont="1" applyFill="1" applyBorder="1" applyAlignment="1" applyProtection="1">
      <alignment horizontal="right" vertical="center"/>
      <protection/>
    </xf>
    <xf numFmtId="0" fontId="10" fillId="0" borderId="10" xfId="88" applyFont="1" applyFill="1" applyBorder="1" applyAlignment="1">
      <alignment vertical="center"/>
      <protection/>
    </xf>
    <xf numFmtId="0" fontId="79" fillId="0" borderId="10" xfId="49" applyFont="1" applyFill="1" applyBorder="1" applyAlignment="1">
      <alignment horizontal="left" vertical="center" wrapText="1"/>
      <protection/>
    </xf>
    <xf numFmtId="0" fontId="79" fillId="0" borderId="10" xfId="49" applyFont="1" applyFill="1" applyBorder="1" applyAlignment="1">
      <alignment horizontal="center" vertical="center"/>
      <protection/>
    </xf>
    <xf numFmtId="178" fontId="23" fillId="0" borderId="10" xfId="131" applyNumberFormat="1" applyFont="1" applyFill="1" applyBorder="1" applyAlignment="1" applyProtection="1">
      <alignment horizontal="right" vertical="center"/>
      <protection/>
    </xf>
    <xf numFmtId="0" fontId="10" fillId="0" borderId="0" xfId="88" applyFont="1" applyFill="1">
      <alignment vertical="center"/>
      <protection/>
    </xf>
    <xf numFmtId="0" fontId="10" fillId="0" borderId="0" xfId="88" applyFont="1" applyFill="1" applyAlignment="1" applyProtection="1">
      <alignment horizontal="right" vertical="center"/>
      <protection locked="0"/>
    </xf>
    <xf numFmtId="178" fontId="10" fillId="0" borderId="0" xfId="88" applyNumberFormat="1" applyFont="1" applyFill="1" applyAlignment="1" applyProtection="1">
      <alignment horizontal="right" vertical="center"/>
      <protection locked="0"/>
    </xf>
    <xf numFmtId="180" fontId="0" fillId="0" borderId="0" xfId="91" applyNumberFormat="1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178" fontId="23" fillId="0" borderId="10" xfId="111" applyNumberFormat="1" applyFont="1" applyFill="1" applyBorder="1" applyAlignment="1" applyProtection="1">
      <alignment horizontal="center" vertical="center"/>
      <protection locked="0"/>
    </xf>
    <xf numFmtId="0" fontId="23" fillId="0" borderId="10" xfId="60" applyFont="1" applyFill="1" applyBorder="1" applyAlignment="1">
      <alignment horizontal="left" vertical="center"/>
      <protection/>
    </xf>
    <xf numFmtId="0" fontId="17" fillId="19" borderId="10" xfId="60" applyFont="1" applyFill="1" applyBorder="1" applyAlignment="1" applyProtection="1">
      <alignment vertical="center"/>
      <protection locked="0"/>
    </xf>
    <xf numFmtId="178" fontId="23" fillId="0" borderId="10" xfId="111" applyNumberFormat="1" applyFont="1" applyFill="1" applyBorder="1" applyAlignment="1" applyProtection="1">
      <alignment horizontal="center" vertical="center"/>
      <protection/>
    </xf>
    <xf numFmtId="178" fontId="28" fillId="19" borderId="10" xfId="111" applyNumberFormat="1" applyFont="1" applyFill="1" applyBorder="1" applyAlignment="1" applyProtection="1">
      <alignment horizontal="center" vertical="center"/>
      <protection locked="0"/>
    </xf>
    <xf numFmtId="0" fontId="20" fillId="19" borderId="10" xfId="60" applyFont="1" applyFill="1" applyBorder="1" applyAlignment="1">
      <alignment horizontal="left" vertical="center"/>
      <protection/>
    </xf>
    <xf numFmtId="0" fontId="9" fillId="19" borderId="10" xfId="60" applyFont="1" applyFill="1" applyBorder="1" applyAlignment="1">
      <alignment horizontal="center" vertical="center"/>
      <protection/>
    </xf>
    <xf numFmtId="178" fontId="10" fillId="0" borderId="10" xfId="110" applyNumberFormat="1" applyFont="1" applyFill="1" applyBorder="1" applyAlignment="1" applyProtection="1">
      <alignment horizontal="left" vertical="center" shrinkToFit="1"/>
      <protection/>
    </xf>
    <xf numFmtId="0" fontId="9" fillId="0" borderId="10" xfId="88" applyFont="1" applyFill="1" applyBorder="1" applyAlignment="1">
      <alignment vertical="center" shrinkToFit="1"/>
      <protection/>
    </xf>
    <xf numFmtId="183" fontId="23" fillId="0" borderId="10" xfId="110" applyNumberFormat="1" applyFont="1" applyFill="1" applyBorder="1" applyAlignment="1" applyProtection="1">
      <alignment horizontal="right" vertical="center"/>
      <protection/>
    </xf>
    <xf numFmtId="183" fontId="27" fillId="0" borderId="10" xfId="110" applyNumberFormat="1" applyFont="1" applyFill="1" applyBorder="1" applyAlignment="1" applyProtection="1">
      <alignment horizontal="right" vertical="center"/>
      <protection/>
    </xf>
    <xf numFmtId="183" fontId="27" fillId="0" borderId="10" xfId="110" applyNumberFormat="1" applyFont="1" applyFill="1" applyBorder="1" applyAlignment="1" applyProtection="1">
      <alignment horizontal="right" vertical="center"/>
      <protection locked="0"/>
    </xf>
    <xf numFmtId="179" fontId="29" fillId="0" borderId="10" xfId="0" applyNumberFormat="1" applyFont="1" applyFill="1" applyBorder="1" applyAlignment="1" applyProtection="1">
      <alignment vertical="center"/>
      <protection locked="0"/>
    </xf>
    <xf numFmtId="183" fontId="23" fillId="0" borderId="10" xfId="110" applyNumberFormat="1" applyFont="1" applyFill="1" applyBorder="1" applyAlignment="1" applyProtection="1">
      <alignment horizontal="right" vertical="center"/>
      <protection locked="0"/>
    </xf>
    <xf numFmtId="178" fontId="9" fillId="0" borderId="10" xfId="110" applyNumberFormat="1" applyFont="1" applyFill="1" applyBorder="1" applyAlignment="1">
      <alignment horizontal="center" vertical="center" shrinkToFit="1"/>
    </xf>
    <xf numFmtId="178" fontId="0" fillId="0" borderId="0" xfId="88" applyNumberFormat="1" applyFill="1" applyAlignment="1" applyProtection="1">
      <alignment horizontal="right" vertical="center"/>
      <protection locked="0"/>
    </xf>
    <xf numFmtId="0" fontId="11" fillId="0" borderId="0" xfId="88" applyFont="1" applyFill="1" applyProtection="1">
      <alignment vertical="center"/>
      <protection locked="0"/>
    </xf>
    <xf numFmtId="0" fontId="10" fillId="0" borderId="10" xfId="88" applyFont="1" applyFill="1" applyBorder="1" applyAlignment="1">
      <alignment horizontal="left" vertical="center" indent="1"/>
      <protection/>
    </xf>
    <xf numFmtId="3" fontId="9" fillId="0" borderId="10" xfId="88" applyNumberFormat="1" applyFont="1" applyFill="1" applyBorder="1" applyAlignment="1" applyProtection="1">
      <alignment vertical="center" shrinkToFit="1"/>
      <protection/>
    </xf>
    <xf numFmtId="182" fontId="10" fillId="0" borderId="0" xfId="88" applyNumberFormat="1" applyFont="1" applyFill="1" applyAlignment="1" applyProtection="1">
      <alignment horizontal="right" vertical="center"/>
      <protection locked="0"/>
    </xf>
    <xf numFmtId="0" fontId="30" fillId="0" borderId="0" xfId="88" applyFont="1" applyFill="1" applyBorder="1" applyAlignment="1">
      <alignment vertical="center"/>
      <protection/>
    </xf>
    <xf numFmtId="0" fontId="31" fillId="0" borderId="0" xfId="88" applyFont="1" applyFill="1" applyBorder="1" applyAlignment="1">
      <alignment vertical="center"/>
      <protection/>
    </xf>
    <xf numFmtId="0" fontId="32" fillId="0" borderId="0" xfId="88" applyFont="1" applyFill="1" applyBorder="1" applyAlignment="1">
      <alignment vertical="center"/>
      <protection/>
    </xf>
    <xf numFmtId="0" fontId="10" fillId="0" borderId="0" xfId="88" applyFont="1" applyFill="1" applyBorder="1" applyAlignment="1">
      <alignment vertical="center"/>
      <protection/>
    </xf>
    <xf numFmtId="0" fontId="8" fillId="0" borderId="0" xfId="88" applyFont="1" applyFill="1" applyBorder="1" applyAlignment="1">
      <alignment vertical="center"/>
      <protection/>
    </xf>
    <xf numFmtId="0" fontId="33" fillId="0" borderId="0" xfId="88" applyFont="1" applyFill="1" applyBorder="1" applyAlignment="1">
      <alignment vertical="center"/>
      <protection/>
    </xf>
    <xf numFmtId="0" fontId="34" fillId="0" borderId="0" xfId="88" applyFont="1" applyFill="1" applyBorder="1" applyAlignment="1">
      <alignment vertical="center"/>
      <protection/>
    </xf>
    <xf numFmtId="0" fontId="35" fillId="0" borderId="0" xfId="88" applyNumberFormat="1" applyFont="1" applyFill="1" applyBorder="1" applyAlignment="1" applyProtection="1">
      <alignment vertical="center"/>
      <protection/>
    </xf>
    <xf numFmtId="0" fontId="10" fillId="0" borderId="11" xfId="70" applyFont="1" applyFill="1" applyBorder="1" applyAlignment="1" applyProtection="1">
      <alignment horizontal="right" vertical="center"/>
      <protection locked="0"/>
    </xf>
    <xf numFmtId="0" fontId="20" fillId="0" borderId="10" xfId="88" applyNumberFormat="1" applyFont="1" applyFill="1" applyBorder="1" applyAlignment="1" applyProtection="1">
      <alignment horizontal="center" vertical="center" wrapText="1"/>
      <protection/>
    </xf>
    <xf numFmtId="0" fontId="20" fillId="0" borderId="10" xfId="88" applyNumberFormat="1" applyFont="1" applyFill="1" applyBorder="1" applyAlignment="1" applyProtection="1">
      <alignment horizontal="center" vertical="center"/>
      <protection/>
    </xf>
    <xf numFmtId="177" fontId="27" fillId="0" borderId="10" xfId="11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shrinkToFit="1"/>
    </xf>
    <xf numFmtId="0" fontId="8" fillId="0" borderId="10" xfId="87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99" applyFill="1" applyAlignment="1">
      <alignment/>
      <protection/>
    </xf>
    <xf numFmtId="0" fontId="69" fillId="0" borderId="0" xfId="99" applyFont="1" applyFill="1" applyAlignment="1">
      <alignment/>
      <protection/>
    </xf>
    <xf numFmtId="0" fontId="19" fillId="0" borderId="0" xfId="99" applyFont="1" applyFill="1" applyAlignment="1">
      <alignment/>
      <protection/>
    </xf>
    <xf numFmtId="0" fontId="15" fillId="0" borderId="0" xfId="83" applyFont="1" applyFill="1" applyBorder="1" applyAlignment="1">
      <alignment vertical="center"/>
      <protection/>
    </xf>
    <xf numFmtId="0" fontId="0" fillId="0" borderId="0" xfId="99" applyFill="1" applyAlignment="1">
      <alignment horizontal="left"/>
      <protection/>
    </xf>
    <xf numFmtId="0" fontId="0" fillId="0" borderId="0" xfId="99" applyFill="1" applyAlignment="1" applyProtection="1">
      <alignment/>
      <protection locked="0"/>
    </xf>
    <xf numFmtId="0" fontId="12" fillId="0" borderId="0" xfId="99" applyFont="1" applyFill="1" applyAlignment="1">
      <alignment horizontal="left"/>
      <protection/>
    </xf>
    <xf numFmtId="0" fontId="6" fillId="0" borderId="0" xfId="99" applyFont="1" applyFill="1" applyAlignment="1">
      <alignment/>
      <protection/>
    </xf>
    <xf numFmtId="0" fontId="0" fillId="0" borderId="0" xfId="48" applyFill="1" applyBorder="1" applyAlignment="1">
      <alignment horizontal="left" vertical="center" indent="1"/>
      <protection/>
    </xf>
    <xf numFmtId="0" fontId="10" fillId="0" borderId="0" xfId="99" applyFont="1" applyFill="1" applyAlignment="1">
      <alignment/>
      <protection/>
    </xf>
    <xf numFmtId="49" fontId="9" fillId="0" borderId="10" xfId="48" applyNumberFormat="1" applyFont="1" applyFill="1" applyBorder="1" applyAlignment="1" applyProtection="1">
      <alignment horizontal="center" vertical="center"/>
      <protection locked="0"/>
    </xf>
    <xf numFmtId="177" fontId="23" fillId="0" borderId="10" xfId="110" applyNumberFormat="1" applyFont="1" applyFill="1" applyBorder="1" applyAlignment="1" applyProtection="1">
      <alignment horizontal="right" vertical="center"/>
      <protection locked="0"/>
    </xf>
    <xf numFmtId="0" fontId="10" fillId="0" borderId="0" xfId="99" applyFont="1" applyFill="1" applyAlignment="1">
      <alignment horizontal="right" vertical="center"/>
      <protection/>
    </xf>
    <xf numFmtId="49" fontId="9" fillId="0" borderId="10" xfId="48" applyNumberFormat="1" applyFont="1" applyFill="1" applyBorder="1" applyAlignment="1" applyProtection="1">
      <alignment vertical="center"/>
      <protection/>
    </xf>
    <xf numFmtId="0" fontId="77" fillId="0" borderId="0" xfId="99" applyFont="1" applyFill="1" applyAlignment="1">
      <alignment horizontal="right"/>
      <protection/>
    </xf>
    <xf numFmtId="49" fontId="10" fillId="0" borderId="10" xfId="48" applyNumberFormat="1" applyFont="1" applyFill="1" applyBorder="1" applyAlignment="1" applyProtection="1">
      <alignment vertical="center"/>
      <protection/>
    </xf>
    <xf numFmtId="0" fontId="77" fillId="0" borderId="0" xfId="99" applyFont="1" applyFill="1" applyAlignment="1">
      <alignment/>
      <protection/>
    </xf>
    <xf numFmtId="0" fontId="9" fillId="0" borderId="0" xfId="99" applyFont="1" applyFill="1" applyAlignment="1">
      <alignment/>
      <protection/>
    </xf>
    <xf numFmtId="49" fontId="10" fillId="0" borderId="10" xfId="48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81" fontId="9" fillId="0" borderId="10" xfId="44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vertical="center"/>
      <protection locked="0"/>
    </xf>
    <xf numFmtId="0" fontId="20" fillId="0" borderId="10" xfId="44" applyFont="1" applyFill="1" applyBorder="1" applyAlignment="1">
      <alignment vertical="center"/>
      <protection/>
    </xf>
    <xf numFmtId="0" fontId="8" fillId="0" borderId="10" xfId="44" applyFont="1" applyFill="1" applyBorder="1" applyAlignment="1">
      <alignment vertical="center"/>
      <protection/>
    </xf>
    <xf numFmtId="0" fontId="8" fillId="0" borderId="10" xfId="44" applyFont="1" applyFill="1" applyBorder="1" applyAlignment="1">
      <alignment horizontal="left" vertical="center"/>
      <protection/>
    </xf>
    <xf numFmtId="0" fontId="8" fillId="0" borderId="10" xfId="44" applyFont="1" applyFill="1" applyBorder="1" applyAlignment="1">
      <alignment horizontal="left" vertical="center" indent="1"/>
      <protection/>
    </xf>
    <xf numFmtId="49" fontId="10" fillId="0" borderId="10" xfId="44" applyNumberFormat="1" applyFont="1" applyFill="1" applyBorder="1" applyAlignment="1">
      <alignment horizontal="left" vertical="center" indent="1"/>
      <protection/>
    </xf>
    <xf numFmtId="49" fontId="10" fillId="0" borderId="10" xfId="44" applyNumberFormat="1" applyFont="1" applyFill="1" applyBorder="1" applyAlignment="1" applyProtection="1">
      <alignment horizontal="left" vertical="center" indent="1"/>
      <protection/>
    </xf>
    <xf numFmtId="49" fontId="9" fillId="0" borderId="10" xfId="44" applyNumberFormat="1" applyFont="1" applyFill="1" applyBorder="1" applyAlignment="1" applyProtection="1">
      <alignment vertical="center"/>
      <protection/>
    </xf>
    <xf numFmtId="0" fontId="80" fillId="0" borderId="0" xfId="0" applyFont="1" applyAlignment="1">
      <alignment vertical="center"/>
    </xf>
    <xf numFmtId="0" fontId="2" fillId="0" borderId="0" xfId="69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vertical="center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0" fillId="0" borderId="0" xfId="69" applyFont="1" applyFill="1" applyBorder="1" applyAlignment="1" applyProtection="1">
      <alignment vertical="center"/>
      <protection locked="0"/>
    </xf>
    <xf numFmtId="0" fontId="9" fillId="0" borderId="10" xfId="69" applyFont="1" applyFill="1" applyBorder="1" applyAlignment="1" applyProtection="1">
      <alignment horizontal="center" vertical="center"/>
      <protection/>
    </xf>
    <xf numFmtId="0" fontId="9" fillId="0" borderId="10" xfId="69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52" applyFont="1" applyFill="1" applyBorder="1" applyAlignment="1" applyProtection="1">
      <alignment horizontal="left" vertical="center"/>
      <protection/>
    </xf>
    <xf numFmtId="1" fontId="9" fillId="0" borderId="10" xfId="0" applyNumberFormat="1" applyFont="1" applyFill="1" applyBorder="1" applyAlignment="1" applyProtection="1">
      <alignment horizontal="left" vertical="center" wrapText="1"/>
      <protection/>
    </xf>
    <xf numFmtId="178" fontId="23" fillId="0" borderId="10" xfId="110" applyNumberFormat="1" applyFont="1" applyFill="1" applyBorder="1" applyAlignment="1" applyProtection="1">
      <alignment vertical="center"/>
      <protection/>
    </xf>
    <xf numFmtId="1" fontId="9" fillId="0" borderId="10" xfId="52" applyNumberFormat="1" applyFont="1" applyFill="1" applyBorder="1" applyAlignment="1" applyProtection="1">
      <alignment horizontal="left" vertical="center" wrapText="1"/>
      <protection/>
    </xf>
    <xf numFmtId="1" fontId="10" fillId="0" borderId="10" xfId="0" applyNumberFormat="1" applyFont="1" applyFill="1" applyBorder="1" applyAlignment="1" applyProtection="1">
      <alignment vertical="center" wrapText="1"/>
      <protection/>
    </xf>
    <xf numFmtId="1" fontId="10" fillId="0" borderId="10" xfId="52" applyNumberFormat="1" applyFont="1" applyFill="1" applyBorder="1" applyAlignment="1" applyProtection="1">
      <alignment horizontal="left" vertical="center" shrinkToFit="1"/>
      <protection/>
    </xf>
    <xf numFmtId="1" fontId="10" fillId="0" borderId="10" xfId="0" applyNumberFormat="1" applyFont="1" applyFill="1" applyBorder="1" applyAlignment="1" applyProtection="1">
      <alignment vertical="center" shrinkToFit="1"/>
      <protection/>
    </xf>
    <xf numFmtId="1" fontId="9" fillId="0" borderId="10" xfId="0" applyNumberFormat="1" applyFont="1" applyFill="1" applyBorder="1" applyAlignment="1" applyProtection="1">
      <alignment vertical="center" shrinkToFit="1"/>
      <protection/>
    </xf>
    <xf numFmtId="1" fontId="9" fillId="0" borderId="10" xfId="52" applyNumberFormat="1" applyFont="1" applyFill="1" applyBorder="1" applyAlignment="1" applyProtection="1">
      <alignment horizontal="left" vertical="center" shrinkToFit="1"/>
      <protection/>
    </xf>
    <xf numFmtId="1" fontId="10" fillId="0" borderId="10" xfId="52" applyNumberFormat="1" applyFont="1" applyFill="1" applyBorder="1" applyAlignment="1" applyProtection="1">
      <alignment horizontal="left" vertical="center" indent="1" shrinkToFit="1"/>
      <protection/>
    </xf>
    <xf numFmtId="0" fontId="10" fillId="0" borderId="10" xfId="0" applyNumberFormat="1" applyFont="1" applyFill="1" applyBorder="1" applyAlignment="1" applyProtection="1">
      <alignment vertical="center" shrinkToFit="1"/>
      <protection/>
    </xf>
    <xf numFmtId="3" fontId="10" fillId="0" borderId="10" xfId="0" applyNumberFormat="1" applyFont="1" applyFill="1" applyBorder="1" applyAlignment="1" applyProtection="1">
      <alignment vertical="center" shrinkToFit="1"/>
      <protection/>
    </xf>
    <xf numFmtId="3" fontId="10" fillId="0" borderId="10" xfId="52" applyNumberFormat="1" applyFont="1" applyFill="1" applyBorder="1" applyAlignment="1" applyProtection="1">
      <alignment horizontal="left" vertical="center" indent="1" shrinkToFit="1"/>
      <protection/>
    </xf>
    <xf numFmtId="3" fontId="10" fillId="0" borderId="10" xfId="0" applyNumberFormat="1" applyFont="1" applyFill="1" applyBorder="1" applyAlignment="1" applyProtection="1">
      <alignment horizontal="left" vertical="center" indent="1" shrinkToFit="1"/>
      <protection/>
    </xf>
    <xf numFmtId="3" fontId="36" fillId="0" borderId="10" xfId="0" applyNumberFormat="1" applyFont="1" applyFill="1" applyBorder="1" applyAlignment="1" applyProtection="1">
      <alignment horizontal="left" vertical="center" indent="1" shrinkToFit="1"/>
      <protection/>
    </xf>
    <xf numFmtId="3" fontId="37" fillId="0" borderId="10" xfId="0" applyNumberFormat="1" applyFont="1" applyFill="1" applyBorder="1" applyAlignment="1" applyProtection="1">
      <alignment horizontal="left" vertical="center" indent="1" shrinkToFit="1"/>
      <protection/>
    </xf>
    <xf numFmtId="3" fontId="38" fillId="0" borderId="10" xfId="0" applyNumberFormat="1" applyFont="1" applyFill="1" applyBorder="1" applyAlignment="1" applyProtection="1">
      <alignment vertical="center" shrinkToFit="1"/>
      <protection/>
    </xf>
    <xf numFmtId="3" fontId="38" fillId="0" borderId="10" xfId="0" applyNumberFormat="1" applyFont="1" applyFill="1" applyBorder="1" applyAlignment="1" applyProtection="1">
      <alignment horizontal="left" vertical="center" indent="1" shrinkToFit="1"/>
      <protection/>
    </xf>
    <xf numFmtId="178" fontId="27" fillId="19" borderId="10" xfId="110" applyNumberFormat="1" applyFont="1" applyFill="1" applyBorder="1" applyAlignment="1" applyProtection="1">
      <alignment horizontal="right" vertical="center"/>
      <protection locked="0"/>
    </xf>
    <xf numFmtId="1" fontId="10" fillId="19" borderId="10" xfId="52" applyNumberFormat="1" applyFont="1" applyFill="1" applyBorder="1" applyAlignment="1" applyProtection="1">
      <alignment horizontal="left" vertical="center" indent="1" shrinkToFit="1"/>
      <protection/>
    </xf>
    <xf numFmtId="3" fontId="9" fillId="0" borderId="10" xfId="0" applyNumberFormat="1" applyFont="1" applyFill="1" applyBorder="1" applyAlignment="1" applyProtection="1">
      <alignment vertical="center" shrinkToFit="1"/>
      <protection/>
    </xf>
    <xf numFmtId="178" fontId="23" fillId="19" borderId="10" xfId="110" applyNumberFormat="1" applyFont="1" applyFill="1" applyBorder="1" applyAlignment="1" applyProtection="1">
      <alignment horizontal="right" vertical="center"/>
      <protection/>
    </xf>
    <xf numFmtId="1" fontId="9" fillId="19" borderId="10" xfId="52" applyNumberFormat="1" applyFont="1" applyFill="1" applyBorder="1" applyAlignment="1" applyProtection="1">
      <alignment horizontal="left" vertical="center" shrinkToFit="1"/>
      <protection/>
    </xf>
    <xf numFmtId="1" fontId="10" fillId="0" borderId="10" xfId="52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" fontId="9" fillId="19" borderId="10" xfId="52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" fontId="9" fillId="0" borderId="10" xfId="52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19" borderId="10" xfId="52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>
      <alignment/>
      <protection/>
    </xf>
    <xf numFmtId="0" fontId="0" fillId="0" borderId="0" xfId="70" applyFont="1" applyFill="1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2" fillId="0" borderId="0" xfId="52" applyFont="1" applyFill="1" applyBorder="1" applyAlignment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2" fillId="0" borderId="0" xfId="7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7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8" fontId="23" fillId="19" borderId="10" xfId="11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/>
    </xf>
    <xf numFmtId="178" fontId="27" fillId="19" borderId="10" xfId="11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27" fillId="0" borderId="10" xfId="52" applyFont="1" applyFill="1" applyBorder="1" applyAlignment="1" applyProtection="1">
      <alignment vertical="center" wrapText="1"/>
      <protection locked="0"/>
    </xf>
    <xf numFmtId="0" fontId="27" fillId="19" borderId="10" xfId="52" applyFont="1" applyFill="1" applyBorder="1" applyAlignment="1" applyProtection="1">
      <alignment vertical="center" wrapText="1"/>
      <protection locked="0"/>
    </xf>
    <xf numFmtId="178" fontId="27" fillId="19" borderId="10" xfId="110" applyNumberFormat="1" applyFont="1" applyFill="1" applyBorder="1" applyAlignment="1" applyProtection="1">
      <alignment horizontal="right" vertical="center"/>
      <protection/>
    </xf>
    <xf numFmtId="178" fontId="23" fillId="19" borderId="10" xfId="110" applyNumberFormat="1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52" applyFont="1" applyFill="1" applyBorder="1" applyAlignment="1" applyProtection="1">
      <alignment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68" applyFont="1" applyFill="1" applyBorder="1" applyAlignment="1">
      <alignment vertical="center"/>
      <protection/>
    </xf>
    <xf numFmtId="0" fontId="10" fillId="0" borderId="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1" fillId="0" borderId="0" xfId="68" applyFont="1" applyFill="1" applyBorder="1" applyAlignment="1" applyProtection="1">
      <alignment vertical="center"/>
      <protection/>
    </xf>
    <xf numFmtId="0" fontId="1" fillId="0" borderId="0" xfId="68" applyFont="1" applyFill="1" applyBorder="1" applyAlignment="1" applyProtection="1">
      <alignment vertical="center"/>
      <protection locked="0"/>
    </xf>
    <xf numFmtId="0" fontId="1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0" fillId="0" borderId="0" xfId="68" applyFont="1" applyFill="1" applyBorder="1" applyAlignment="1" applyProtection="1">
      <alignment vertical="center"/>
      <protection locked="0"/>
    </xf>
    <xf numFmtId="0" fontId="10" fillId="0" borderId="0" xfId="68" applyFont="1" applyFill="1" applyBorder="1" applyAlignment="1" applyProtection="1">
      <alignment vertical="center"/>
      <protection/>
    </xf>
    <xf numFmtId="0" fontId="10" fillId="0" borderId="0" xfId="68" applyFont="1" applyFill="1" applyBorder="1" applyAlignment="1" applyProtection="1">
      <alignment vertical="center"/>
      <protection locked="0"/>
    </xf>
    <xf numFmtId="0" fontId="9" fillId="0" borderId="10" xfId="55" applyFont="1" applyFill="1" applyBorder="1" applyAlignment="1" applyProtection="1">
      <alignment horizontal="center" vertical="center"/>
      <protection/>
    </xf>
    <xf numFmtId="0" fontId="10" fillId="0" borderId="10" xfId="70" applyFont="1" applyFill="1" applyBorder="1" applyAlignment="1" applyProtection="1">
      <alignment vertical="center"/>
      <protection/>
    </xf>
    <xf numFmtId="183" fontId="27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70" applyFont="1" applyFill="1" applyBorder="1" applyAlignment="1" applyProtection="1">
      <alignment vertical="center" shrinkToFit="1"/>
      <protection/>
    </xf>
    <xf numFmtId="0" fontId="9" fillId="0" borderId="10" xfId="68" applyFont="1" applyFill="1" applyBorder="1" applyAlignment="1" applyProtection="1">
      <alignment horizontal="center" vertical="center"/>
      <protection/>
    </xf>
    <xf numFmtId="183" fontId="1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183" fontId="23" fillId="19" borderId="10" xfId="11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183" fontId="27" fillId="19" borderId="10" xfId="11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 shrinkToFi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23" fillId="19" borderId="10" xfId="110" applyNumberFormat="1" applyFont="1" applyFill="1" applyBorder="1" applyAlignment="1" applyProtection="1">
      <alignment vertical="center"/>
      <protection locked="0"/>
    </xf>
    <xf numFmtId="176" fontId="23" fillId="19" borderId="10" xfId="0" applyNumberFormat="1" applyFont="1" applyFill="1" applyBorder="1" applyAlignment="1" applyProtection="1">
      <alignment vertical="center"/>
      <protection locked="0"/>
    </xf>
    <xf numFmtId="176" fontId="27" fillId="19" borderId="10" xfId="110" applyNumberFormat="1" applyFont="1" applyFill="1" applyBorder="1" applyAlignment="1" applyProtection="1">
      <alignment vertical="center"/>
      <protection locked="0"/>
    </xf>
    <xf numFmtId="176" fontId="27" fillId="19" borderId="10" xfId="0" applyNumberFormat="1" applyFont="1" applyFill="1" applyBorder="1" applyAlignment="1" applyProtection="1">
      <alignment vertical="center"/>
      <protection locked="0"/>
    </xf>
    <xf numFmtId="186" fontId="27" fillId="0" borderId="10" xfId="0" applyNumberFormat="1" applyFont="1" applyFill="1" applyBorder="1" applyAlignment="1" applyProtection="1">
      <alignment vertical="center"/>
      <protection locked="0"/>
    </xf>
    <xf numFmtId="176" fontId="2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9" fontId="0" fillId="0" borderId="0" xfId="0" applyNumberFormat="1" applyFont="1" applyFill="1" applyAlignment="1" applyProtection="1">
      <alignment horizontal="right" vertical="center"/>
      <protection/>
    </xf>
    <xf numFmtId="0" fontId="2" fillId="0" borderId="11" xfId="70" applyFont="1" applyFill="1" applyBorder="1" applyAlignment="1" applyProtection="1">
      <alignment horizontal="right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79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NumberFormat="1" applyFont="1" applyFill="1" applyBorder="1" applyAlignment="1" applyProtection="1">
      <alignment horizontal="left" vertical="center" shrinkToFit="1"/>
      <protection/>
    </xf>
    <xf numFmtId="183" fontId="23" fillId="0" borderId="10" xfId="0" applyNumberFormat="1" applyFont="1" applyFill="1" applyBorder="1" applyAlignment="1" applyProtection="1">
      <alignment vertical="center"/>
      <protection locked="0"/>
    </xf>
    <xf numFmtId="183" fontId="0" fillId="0" borderId="0" xfId="0" applyNumberFormat="1" applyAlignment="1">
      <alignment vertical="center"/>
    </xf>
    <xf numFmtId="191" fontId="27" fillId="0" borderId="10" xfId="131" applyNumberFormat="1" applyFont="1" applyFill="1" applyBorder="1" applyAlignment="1" applyProtection="1">
      <alignment horizontal="right" vertical="center"/>
      <protection locked="0"/>
    </xf>
    <xf numFmtId="191" fontId="27" fillId="0" borderId="10" xfId="131" applyNumberFormat="1" applyFont="1" applyFill="1" applyBorder="1" applyAlignment="1" applyProtection="1">
      <alignment horizontal="right" vertical="center"/>
      <protection/>
    </xf>
    <xf numFmtId="191" fontId="23" fillId="0" borderId="10" xfId="131" applyNumberFormat="1" applyFont="1" applyFill="1" applyBorder="1" applyAlignment="1" applyProtection="1">
      <alignment horizontal="right" vertical="center"/>
      <protection locked="0"/>
    </xf>
    <xf numFmtId="191" fontId="23" fillId="0" borderId="10" xfId="131" applyNumberFormat="1" applyFont="1" applyFill="1" applyBorder="1" applyAlignment="1" applyProtection="1">
      <alignment horizontal="right" vertical="center"/>
      <protection/>
    </xf>
    <xf numFmtId="191" fontId="11" fillId="0" borderId="0" xfId="88" applyNumberFormat="1" applyFont="1" applyFill="1">
      <alignment vertical="center"/>
      <protection/>
    </xf>
    <xf numFmtId="178" fontId="23" fillId="0" borderId="10" xfId="131" applyNumberFormat="1" applyFont="1" applyFill="1" applyBorder="1" applyAlignment="1" applyProtection="1">
      <alignment horizontal="right" vertical="center"/>
      <protection locked="0"/>
    </xf>
    <xf numFmtId="191" fontId="23" fillId="0" borderId="10" xfId="110" applyNumberFormat="1" applyFont="1" applyFill="1" applyBorder="1" applyAlignment="1" applyProtection="1">
      <alignment horizontal="right" vertical="center"/>
      <protection locked="0"/>
    </xf>
    <xf numFmtId="191" fontId="27" fillId="0" borderId="10" xfId="110" applyNumberFormat="1" applyFont="1" applyFill="1" applyBorder="1" applyAlignment="1" applyProtection="1">
      <alignment horizontal="right" vertical="center"/>
      <protection locked="0"/>
    </xf>
    <xf numFmtId="191" fontId="23" fillId="0" borderId="10" xfId="110" applyNumberFormat="1" applyFont="1" applyFill="1" applyBorder="1" applyAlignment="1" applyProtection="1">
      <alignment horizontal="right" vertical="center"/>
      <protection/>
    </xf>
    <xf numFmtId="191" fontId="27" fillId="0" borderId="10" xfId="11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0" borderId="11" xfId="68" applyFont="1" applyFill="1" applyBorder="1" applyAlignment="1" applyProtection="1">
      <alignment horizontal="right" vertical="center"/>
      <protection locked="0"/>
    </xf>
    <xf numFmtId="0" fontId="6" fillId="0" borderId="0" xfId="87" applyFont="1" applyFill="1" applyAlignment="1">
      <alignment horizontal="center" vertical="center"/>
      <protection/>
    </xf>
    <xf numFmtId="0" fontId="9" fillId="0" borderId="10" xfId="69" applyFont="1" applyFill="1" applyBorder="1" applyAlignment="1" applyProtection="1">
      <alignment horizontal="center" vertical="center"/>
      <protection/>
    </xf>
    <xf numFmtId="0" fontId="9" fillId="0" borderId="10" xfId="69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81" fontId="9" fillId="0" borderId="10" xfId="48" applyNumberFormat="1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 applyProtection="1">
      <alignment horizontal="center" vertical="center" wrapText="1"/>
      <protection locked="0"/>
    </xf>
    <xf numFmtId="0" fontId="2" fillId="0" borderId="0" xfId="88" applyFont="1" applyFill="1" applyAlignment="1" applyProtection="1">
      <alignment horizontal="center" wrapText="1"/>
      <protection locked="0"/>
    </xf>
    <xf numFmtId="0" fontId="10" fillId="0" borderId="0" xfId="88" applyFont="1" applyFill="1" applyAlignment="1" applyProtection="1">
      <alignment horizontal="right" vertical="center" wrapText="1"/>
      <protection locked="0"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 applyProtection="1">
      <alignment horizontal="center" vertical="center"/>
      <protection locked="0"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82" fillId="0" borderId="0" xfId="45" applyFont="1" applyFill="1" applyAlignment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94" applyFont="1" applyAlignment="1" applyProtection="1">
      <alignment horizontal="center" vertical="center" wrapText="1"/>
      <protection/>
    </xf>
    <xf numFmtId="0" fontId="6" fillId="0" borderId="0" xfId="94" applyFont="1" applyAlignment="1" applyProtection="1">
      <alignment horizontal="center" vertical="center" wrapText="1"/>
      <protection locked="0"/>
    </xf>
    <xf numFmtId="0" fontId="6" fillId="0" borderId="0" xfId="94" applyFont="1" applyAlignment="1">
      <alignment horizontal="center" vertical="center" wrapText="1"/>
      <protection/>
    </xf>
    <xf numFmtId="0" fontId="6" fillId="0" borderId="0" xfId="94" applyFont="1" applyFill="1" applyAlignment="1" applyProtection="1">
      <alignment horizontal="center" vertical="center" wrapText="1"/>
      <protection locked="0"/>
    </xf>
    <xf numFmtId="0" fontId="6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 applyProtection="1">
      <alignment horizontal="center" vertical="center" wrapText="1"/>
      <protection locked="0"/>
    </xf>
    <xf numFmtId="0" fontId="2" fillId="0" borderId="0" xfId="87" applyFont="1" applyFill="1" applyBorder="1" applyAlignment="1">
      <alignment horizontal="left" vertical="center"/>
      <protection/>
    </xf>
    <xf numFmtId="0" fontId="5" fillId="0" borderId="0" xfId="87" applyFont="1" applyFill="1" applyBorder="1" applyAlignment="1">
      <alignment horizontal="left" vertical="center"/>
      <protection/>
    </xf>
    <xf numFmtId="0" fontId="83" fillId="0" borderId="0" xfId="88" applyNumberFormat="1" applyFont="1" applyFill="1" applyAlignment="1" applyProtection="1">
      <alignment horizontal="center" vertical="center"/>
      <protection/>
    </xf>
    <xf numFmtId="0" fontId="3" fillId="0" borderId="0" xfId="88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32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4 3" xfId="45"/>
    <cellStyle name="常规 10 4 3 2" xfId="46"/>
    <cellStyle name="常规 10 4 3 2 2" xfId="47"/>
    <cellStyle name="常规 10 4 3 2 2 2" xfId="48"/>
    <cellStyle name="常规 10 4 3 2 3" xfId="49"/>
    <cellStyle name="常规 13" xfId="50"/>
    <cellStyle name="常规 13 2" xfId="51"/>
    <cellStyle name="常规 2" xfId="52"/>
    <cellStyle name="常规 2 15" xfId="53"/>
    <cellStyle name="常规 2 15 2" xfId="54"/>
    <cellStyle name="常规 2 2" xfId="55"/>
    <cellStyle name="常规 2 2 2" xfId="56"/>
    <cellStyle name="常规 2 2 3" xfId="57"/>
    <cellStyle name="常规 2 3" xfId="58"/>
    <cellStyle name="常规 2 4" xfId="59"/>
    <cellStyle name="常规 2 4 2 2" xfId="60"/>
    <cellStyle name="常规 2 4 2 2 2" xfId="61"/>
    <cellStyle name="常规 20" xfId="62"/>
    <cellStyle name="常规 20 2" xfId="63"/>
    <cellStyle name="常规 20 4" xfId="64"/>
    <cellStyle name="常规 21" xfId="65"/>
    <cellStyle name="常规 21 2" xfId="66"/>
    <cellStyle name="常规 26 2 2 2" xfId="67"/>
    <cellStyle name="常规 3" xfId="68"/>
    <cellStyle name="常规 3 2" xfId="69"/>
    <cellStyle name="常规 3 2 2" xfId="70"/>
    <cellStyle name="常规 3 2 2 2" xfId="71"/>
    <cellStyle name="常规 3 2 3" xfId="72"/>
    <cellStyle name="常规 3 2 3 2" xfId="73"/>
    <cellStyle name="常规 3 3" xfId="74"/>
    <cellStyle name="常规 3 3 2" xfId="75"/>
    <cellStyle name="常规 3 4 2" xfId="76"/>
    <cellStyle name="常规 3 4 2 2" xfId="77"/>
    <cellStyle name="常规 4" xfId="78"/>
    <cellStyle name="常规 4 2" xfId="79"/>
    <cellStyle name="常规 47 4 2 2" xfId="80"/>
    <cellStyle name="常规 5" xfId="81"/>
    <cellStyle name="常规 5 2" xfId="82"/>
    <cellStyle name="常规 6" xfId="83"/>
    <cellStyle name="常规 7" xfId="84"/>
    <cellStyle name="常规 7 2" xfId="85"/>
    <cellStyle name="常规 7 3" xfId="86"/>
    <cellStyle name="常规 8" xfId="87"/>
    <cellStyle name="常规 8 2" xfId="88"/>
    <cellStyle name="常规 9" xfId="89"/>
    <cellStyle name="常规_(陈诚修改稿)2006年全省及省级财政决算及07年预算执行情况表(A4 留底自用) 2" xfId="90"/>
    <cellStyle name="常规_(陈诚修改稿)2006年全省及省级财政决算及07年预算执行情况表(A4 留底自用) 2 2 2 2" xfId="91"/>
    <cellStyle name="常规_2014年全省及省级财政收支执行及2015年预算草案表（20150123，自用稿）" xfId="92"/>
    <cellStyle name="常规_2015年全省及省级财政收支执行及2016年预算草案表（20160120）企业处修改" xfId="93"/>
    <cellStyle name="常规_国有资本经营预算表样 2 2" xfId="94"/>
    <cellStyle name="常规_国资决算以及执行情况0712 2 2" xfId="95"/>
    <cellStyle name="常规_社保基金预算报人大建议表样 2" xfId="96"/>
    <cellStyle name="常规_社保基金预算报人大建议表样 2 2 3" xfId="97"/>
    <cellStyle name="常规_省级科预算草案表1.14 2" xfId="98"/>
    <cellStyle name="常规_省级科预算草案表1.14 2 2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千位分隔 2" xfId="111"/>
    <cellStyle name="千位分隔 2 2" xfId="112"/>
    <cellStyle name="千位分隔 3" xfId="113"/>
    <cellStyle name="千位分隔 3 2" xfId="114"/>
    <cellStyle name="千位分隔 3 2 2" xfId="115"/>
    <cellStyle name="千位分隔 3 2 2 2" xfId="116"/>
    <cellStyle name="千位分隔 3 2 2 2 2" xfId="117"/>
    <cellStyle name="千位分隔 3 2 2 3" xfId="118"/>
    <cellStyle name="千位分隔 3 2 2 3 2" xfId="119"/>
    <cellStyle name="千位分隔 3 2 2 3 3" xfId="120"/>
    <cellStyle name="千位分隔 3 2 2 4" xfId="121"/>
    <cellStyle name="千位分隔 3 2 2 4 2" xfId="122"/>
    <cellStyle name="千位分隔 3 2 2 4 3" xfId="123"/>
    <cellStyle name="千位分隔 3 3" xfId="124"/>
    <cellStyle name="千位分隔 4" xfId="125"/>
    <cellStyle name="千位分隔 4 2" xfId="126"/>
    <cellStyle name="千位分隔 4 3" xfId="127"/>
    <cellStyle name="千位分隔 5" xfId="128"/>
    <cellStyle name="千位分隔 5 2" xfId="129"/>
    <cellStyle name="千位分隔 6" xfId="130"/>
    <cellStyle name="千位分隔 7" xfId="131"/>
    <cellStyle name="Comma [0]" xfId="132"/>
    <cellStyle name="强调文字颜色 1" xfId="133"/>
    <cellStyle name="强调文字颜色 5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9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0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2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3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14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15" name="Text Box 33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2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3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4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5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6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7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28" name="Text Box 33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35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36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37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38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39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40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41" name="Text Box 33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2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4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5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6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7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48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49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50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51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52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53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54" name="Text Box 33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5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7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8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9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1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2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3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4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5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6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67" name="Text Box 33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8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0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1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2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74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75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76" name="Text Box 6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77" name="Text Box 40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71475"/>
    <xdr:sp fLocksText="0">
      <xdr:nvSpPr>
        <xdr:cNvPr id="78" name="Text Box 41"/>
        <xdr:cNvSpPr txBox="1">
          <a:spLocks noChangeArrowheads="1"/>
        </xdr:cNvSpPr>
      </xdr:nvSpPr>
      <xdr:spPr>
        <a:xfrm>
          <a:off x="5248275" y="2057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79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80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1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2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3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4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5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6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87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88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89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90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91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2" name="Text Box 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3" name="Text Box 33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4" name="Text Box 34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5" name="Text Box 35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6" name="Text Box 3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7" name="文本框 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8" name="Text Box 38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99" name="Text Box 39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00" name="Text Box 40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01" name="Text Box 41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02" name="Text Box 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03" name="Text Box 40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04" name="Text Box 41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05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06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07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08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09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10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11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12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3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4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5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6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7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18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9525"/>
    <xdr:sp fLocksText="0">
      <xdr:nvSpPr>
        <xdr:cNvPr id="119" name="Text Box 33"/>
        <xdr:cNvSpPr txBox="1">
          <a:spLocks noChangeArrowheads="1"/>
        </xdr:cNvSpPr>
      </xdr:nvSpPr>
      <xdr:spPr>
        <a:xfrm>
          <a:off x="5248275" y="2057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20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21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22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23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24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25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26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27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28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29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30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31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32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3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3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3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3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3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3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39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40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41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42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43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44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45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4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4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4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4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5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5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2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3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4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5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6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7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58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5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6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6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6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6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6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65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66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67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68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69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70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71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2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3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4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5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6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77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78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79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80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81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82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83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84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85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86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87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88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89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190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91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92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93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94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195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96" name="Text Box 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97" name="Text Box 33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98" name="Text Box 34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199" name="Text Box 35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0" name="Text Box 3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1" name="文本框 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2" name="Text Box 38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3" name="Text Box 39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4" name="Text Box 40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5" name="Text Box 41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6" name="Text Box 6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7" name="Text Box 40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352425"/>
    <xdr:sp fLocksText="0">
      <xdr:nvSpPr>
        <xdr:cNvPr id="208" name="Text Box 41"/>
        <xdr:cNvSpPr txBox="1">
          <a:spLocks noChangeArrowheads="1"/>
        </xdr:cNvSpPr>
      </xdr:nvSpPr>
      <xdr:spPr>
        <a:xfrm>
          <a:off x="5248275" y="20574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09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10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1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2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3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4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5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16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17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18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19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20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21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22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23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24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25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26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27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28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29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0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1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2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3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4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5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36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37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38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39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40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41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42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3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4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5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6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7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8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49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50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51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52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53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54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55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56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57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58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59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60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61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62" name="Text Box 33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6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6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6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6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6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6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69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70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71" name="Text Box 6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72" name="Text Box 40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352425"/>
    <xdr:sp fLocksText="0">
      <xdr:nvSpPr>
        <xdr:cNvPr id="273" name="Text Box 41"/>
        <xdr:cNvSpPr txBox="1">
          <a:spLocks noChangeArrowheads="1"/>
        </xdr:cNvSpPr>
      </xdr:nvSpPr>
      <xdr:spPr>
        <a:xfrm>
          <a:off x="5248275" y="20574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7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75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7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7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7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7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8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8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88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8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9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9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9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9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29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9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9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9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9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29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0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01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2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3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4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5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6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07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0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0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1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1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1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1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14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15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16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17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18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19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20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27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28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29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30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31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32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33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3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3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3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3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3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39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40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1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2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3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4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5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46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4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4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49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50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51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52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53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54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55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56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57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58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59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60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61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62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63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64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65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66" name="Text Box 33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67" name="Text Box 34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68" name="Text Box 35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69" name="Text Box 3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0" name="文本框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1" name="Text Box 38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2" name="Text Box 39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3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4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5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6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377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78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79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80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81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82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83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84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85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86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87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88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8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9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9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9525"/>
    <xdr:sp fLocksText="0">
      <xdr:nvSpPr>
        <xdr:cNvPr id="392" name="Text Box 33"/>
        <xdr:cNvSpPr txBox="1">
          <a:spLocks noChangeArrowheads="1"/>
        </xdr:cNvSpPr>
      </xdr:nvSpPr>
      <xdr:spPr>
        <a:xfrm>
          <a:off x="5248275" y="2057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9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9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9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9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9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39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39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0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0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0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0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0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05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0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0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0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0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1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1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18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1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2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2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2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2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2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2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2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2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2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2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3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31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2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3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4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5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6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37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3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3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4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4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4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4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44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45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46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47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48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49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50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57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58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59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60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61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62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63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6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6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6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6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6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69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0" name="Text Box 33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1" name="Text Box 34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2" name="Text Box 35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3" name="Text Box 3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4" name="文本框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5" name="Text Box 38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6" name="Text Box 39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7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8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79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80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481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82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83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84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85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86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87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88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89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0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1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2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3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4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5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496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97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98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499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00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01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02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3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4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5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6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7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8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09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10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11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12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13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14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15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16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17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18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1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2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2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22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2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2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2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2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2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2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2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3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3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3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3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3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35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3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3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3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3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4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4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48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4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5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5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5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5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5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5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5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5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5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5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6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61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2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3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4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5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6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67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6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6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7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7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7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7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74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75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76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77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78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79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80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87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88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89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90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91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92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593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9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9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9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9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9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599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00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1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2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3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4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5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06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0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0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09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10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11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12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13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14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15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16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17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18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19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0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1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2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3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4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5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26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27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28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29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30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31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32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33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34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35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36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37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38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39" name="Text Box 33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0" name="Text Box 34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1" name="Text Box 35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2" name="Text Box 3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3" name="文本框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4" name="Text Box 38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5" name="Text Box 39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6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7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8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49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650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5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52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5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5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5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5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5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5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5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6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6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6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6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6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9525"/>
    <xdr:sp fLocksText="0">
      <xdr:nvSpPr>
        <xdr:cNvPr id="665" name="Text Box 33"/>
        <xdr:cNvSpPr txBox="1">
          <a:spLocks noChangeArrowheads="1"/>
        </xdr:cNvSpPr>
      </xdr:nvSpPr>
      <xdr:spPr>
        <a:xfrm>
          <a:off x="5248275" y="2057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6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6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6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6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7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7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78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7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8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8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8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8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8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8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8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8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8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8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9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91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2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3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4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5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6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697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9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69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00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0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0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0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04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05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06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07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08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09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10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1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2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3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17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18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19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20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21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22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23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24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25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26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2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2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29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30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1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2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3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4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5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36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37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38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39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40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41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2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3" name="Text Box 33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4" name="Text Box 34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5" name="Text Box 35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6" name="Text Box 3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7" name="文本框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8" name="Text Box 38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49" name="Text Box 39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50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51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52" name="Text Box 6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53" name="Text Box 40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" cy="180975"/>
    <xdr:sp fLocksText="0">
      <xdr:nvSpPr>
        <xdr:cNvPr id="754" name="Text Box 41"/>
        <xdr:cNvSpPr txBox="1">
          <a:spLocks noChangeArrowheads="1"/>
        </xdr:cNvSpPr>
      </xdr:nvSpPr>
      <xdr:spPr>
        <a:xfrm>
          <a:off x="5248275" y="20574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55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56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57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58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59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60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61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62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3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4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5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6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7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8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69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70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71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72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73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74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75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76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77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78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7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8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8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82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83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84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85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86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87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88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89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90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91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9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9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9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795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96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97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98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799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00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01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2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3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4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08" name="Text Box 33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09" name="Text Box 34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10" name="Text Box 35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11" name="Text Box 3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12" name="文本框 6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13" name="Text Box 38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23825"/>
    <xdr:sp fLocksText="0">
      <xdr:nvSpPr>
        <xdr:cNvPr id="814" name="Text Box 39"/>
        <xdr:cNvSpPr txBox="1">
          <a:spLocks noChangeArrowheads="1"/>
        </xdr:cNvSpPr>
      </xdr:nvSpPr>
      <xdr:spPr>
        <a:xfrm>
          <a:off x="5248275" y="2057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15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16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17" name="Text Box 6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18" name="Text Box 40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" cy="180975"/>
    <xdr:sp fLocksText="0">
      <xdr:nvSpPr>
        <xdr:cNvPr id="819" name="Text Box 41"/>
        <xdr:cNvSpPr txBox="1">
          <a:spLocks noChangeArrowheads="1"/>
        </xdr:cNvSpPr>
      </xdr:nvSpPr>
      <xdr:spPr>
        <a:xfrm>
          <a:off x="5248275" y="2057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20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21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2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2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2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2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2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2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28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29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30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31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32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33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34" name="Text Box 33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3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3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3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3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3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4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1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2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3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4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5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6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47" name="Text Box 33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4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4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5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5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5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5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54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55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56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57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58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59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60" name="Text Box 33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61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62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63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64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65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66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67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68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69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70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71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72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73" name="Text Box 33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74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75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76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77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78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79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0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1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2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3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4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5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86" name="Text Box 33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87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88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89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90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91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892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93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94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95" name="Text Box 6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96" name="Text Box 40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71475"/>
    <xdr:sp fLocksText="0">
      <xdr:nvSpPr>
        <xdr:cNvPr id="897" name="Text Box 41"/>
        <xdr:cNvSpPr txBox="1">
          <a:spLocks noChangeArrowheads="1"/>
        </xdr:cNvSpPr>
      </xdr:nvSpPr>
      <xdr:spPr>
        <a:xfrm>
          <a:off x="5248275" y="24003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98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899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00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01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02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03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04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05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06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07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08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09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10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1" name="Text Box 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2" name="Text Box 33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3" name="Text Box 34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4" name="Text Box 35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5" name="Text Box 3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6" name="文本框 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7" name="Text Box 38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8" name="Text Box 39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19" name="Text Box 40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20" name="Text Box 41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21" name="Text Box 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22" name="Text Box 40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923" name="Text Box 41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24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25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26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27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28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29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30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31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32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33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34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35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36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37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 fLocksText="0">
      <xdr:nvSpPr>
        <xdr:cNvPr id="938" name="Text Box 33"/>
        <xdr:cNvSpPr txBox="1">
          <a:spLocks noChangeArrowheads="1"/>
        </xdr:cNvSpPr>
      </xdr:nvSpPr>
      <xdr:spPr>
        <a:xfrm>
          <a:off x="5248275" y="2400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39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40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41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42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43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44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45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46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47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48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49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50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51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5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5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5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5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5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5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58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59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60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61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62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63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64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6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6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6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6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6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7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1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2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3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4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5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6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77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7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7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8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8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8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8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84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85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86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87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88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89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90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91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92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93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94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95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996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97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98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999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00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01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02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03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04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05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06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07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08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09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10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11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12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13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14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15" name="Text Box 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16" name="Text Box 33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17" name="Text Box 34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18" name="Text Box 35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19" name="Text Box 3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0" name="文本框 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1" name="Text Box 38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2" name="Text Box 39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3" name="Text Box 40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4" name="Text Box 41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5" name="Text Box 6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6" name="Text Box 40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352425"/>
    <xdr:sp fLocksText="0">
      <xdr:nvSpPr>
        <xdr:cNvPr id="1027" name="Text Box 41"/>
        <xdr:cNvSpPr txBox="1">
          <a:spLocks noChangeArrowheads="1"/>
        </xdr:cNvSpPr>
      </xdr:nvSpPr>
      <xdr:spPr>
        <a:xfrm>
          <a:off x="5248275" y="240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28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29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30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31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32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33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34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35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36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37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38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39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40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41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42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43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44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45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46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47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48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49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50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51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52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53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54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55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56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57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58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59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60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61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2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3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4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5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6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7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68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69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70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71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72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73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74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75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76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77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78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79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80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81" name="Text Box 33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8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8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8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8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8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8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88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89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90" name="Text Box 6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91" name="Text Box 40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352425"/>
    <xdr:sp fLocksText="0">
      <xdr:nvSpPr>
        <xdr:cNvPr id="1092" name="Text Box 41"/>
        <xdr:cNvSpPr txBox="1">
          <a:spLocks noChangeArrowheads="1"/>
        </xdr:cNvSpPr>
      </xdr:nvSpPr>
      <xdr:spPr>
        <a:xfrm>
          <a:off x="5248275" y="2400300"/>
          <a:ext cx="9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09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094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9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9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9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9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09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0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07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0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0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1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1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1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1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1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1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1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1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1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1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20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21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22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23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24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25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26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2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2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2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3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3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3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33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34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35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36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37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38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39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46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47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48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49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50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51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52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8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59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60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61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62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63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64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65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6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6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68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69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70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71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72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73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74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75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76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77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78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79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80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81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82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83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84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85" name="Text Box 33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86" name="Text Box 34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87" name="Text Box 35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88" name="Text Box 3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89" name="文本框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0" name="Text Box 38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1" name="Text Box 39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2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3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4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5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196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97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198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199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00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01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02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03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04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05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06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07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0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0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1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 fLocksText="0">
      <xdr:nvSpPr>
        <xdr:cNvPr id="1211" name="Text Box 33"/>
        <xdr:cNvSpPr txBox="1">
          <a:spLocks noChangeArrowheads="1"/>
        </xdr:cNvSpPr>
      </xdr:nvSpPr>
      <xdr:spPr>
        <a:xfrm>
          <a:off x="5248275" y="2400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1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1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1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1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1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1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1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1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2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2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2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2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24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2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2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2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2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2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3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37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3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3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4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4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4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4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4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4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4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4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4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4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50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51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52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53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54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55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56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5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5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5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6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6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6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63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64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65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66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67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68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69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76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77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78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79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80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81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282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8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8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8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8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28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88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89" name="Text Box 33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0" name="Text Box 34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1" name="Text Box 35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2" name="Text Box 3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3" name="文本框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4" name="Text Box 38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5" name="Text Box 39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6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7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8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299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300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01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02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03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04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05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06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07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08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09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10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11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12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13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14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15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16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17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18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19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20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21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2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3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4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5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6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7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28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29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30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31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32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33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34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35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36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37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3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3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4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41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4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4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4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4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4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4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4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4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5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5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5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5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54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5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5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5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5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5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6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67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6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6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7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7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7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7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7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7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7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7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7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7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80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81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82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83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84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85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86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8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8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8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9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9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9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393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94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95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96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97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98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399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06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07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08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09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10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11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12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8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19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20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21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22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23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24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25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2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2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28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29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30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31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32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33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34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35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36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37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38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39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40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41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42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43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44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45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46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47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48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49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50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51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52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53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54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55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56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57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58" name="Text Box 33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59" name="Text Box 34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0" name="Text Box 35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1" name="Text Box 3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2" name="文本框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3" name="Text Box 38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4" name="Text Box 39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5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6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7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8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469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7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71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7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7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7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7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7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7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7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7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8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8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8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8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9525"/>
    <xdr:sp fLocksText="0">
      <xdr:nvSpPr>
        <xdr:cNvPr id="1484" name="Text Box 33"/>
        <xdr:cNvSpPr txBox="1">
          <a:spLocks noChangeArrowheads="1"/>
        </xdr:cNvSpPr>
      </xdr:nvSpPr>
      <xdr:spPr>
        <a:xfrm>
          <a:off x="5248275" y="2400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8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8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8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8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8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9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497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9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49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0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0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0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0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0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0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0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0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0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0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10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11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12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13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14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15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16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1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1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19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2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2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2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23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24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25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26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27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28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29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0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1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2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36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37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38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39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40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41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42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3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4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5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8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49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50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51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52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53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54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55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56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57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58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59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60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1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2" name="Text Box 33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3" name="Text Box 34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4" name="Text Box 35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5" name="Text Box 3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6" name="文本框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7" name="Text Box 38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8" name="Text Box 39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69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70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71" name="Text Box 6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72" name="Text Box 40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" cy="180975"/>
    <xdr:sp fLocksText="0">
      <xdr:nvSpPr>
        <xdr:cNvPr id="1573" name="Text Box 41"/>
        <xdr:cNvSpPr txBox="1">
          <a:spLocks noChangeArrowheads="1"/>
        </xdr:cNvSpPr>
      </xdr:nvSpPr>
      <xdr:spPr>
        <a:xfrm>
          <a:off x="5248275" y="24003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74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75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76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77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78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79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80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81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2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3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4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5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6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7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88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89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90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91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92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93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594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95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96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97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9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59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0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01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02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03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04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05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06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07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08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09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10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1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1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1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14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15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16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17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18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19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20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1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2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3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27" name="Text Box 33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28" name="Text Box 34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29" name="Text Box 35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30" name="Text Box 3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31" name="文本框 6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32" name="Text Box 38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23825"/>
    <xdr:sp fLocksText="0">
      <xdr:nvSpPr>
        <xdr:cNvPr id="1633" name="Text Box 39"/>
        <xdr:cNvSpPr txBox="1">
          <a:spLocks noChangeArrowheads="1"/>
        </xdr:cNvSpPr>
      </xdr:nvSpPr>
      <xdr:spPr>
        <a:xfrm>
          <a:off x="5248275" y="24003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34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35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36" name="Text Box 6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37" name="Text Box 40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525" cy="180975"/>
    <xdr:sp fLocksText="0">
      <xdr:nvSpPr>
        <xdr:cNvPr id="1638" name="Text Box 41"/>
        <xdr:cNvSpPr txBox="1">
          <a:spLocks noChangeArrowheads="1"/>
        </xdr:cNvSpPr>
      </xdr:nvSpPr>
      <xdr:spPr>
        <a:xfrm>
          <a:off x="5248275" y="24003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0915;&#31639;&#25253;&#21578;\2017&#20915;&#31639;&#25253;&#21578;&#65288;&#25490;&#29256;&#65289;\2017&#24180;&#20915;&#31639;&#25253;&#21578;&#38468;&#34920;(20180821&#19981;&#21152;&#32463;&#27982;&#20998;&#31867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4037;&#20316;&#36164;&#26009;\2019&#24180;&#35843;&#25972;&#39044;&#31639;\2019&#35843;&#25972;&#39044;&#31639;&#28165;&#34920;&#32534;&#21046;&#36164;\2018&#20915;&#31639;&#25253;&#21578;\2017&#20915;&#31639;&#25253;&#21578;&#65288;&#25490;&#29256;&#65289;\2017&#24180;&#20915;&#31639;&#25253;&#21578;&#38468;&#34920;(20180821&#19981;&#21152;&#32463;&#27982;&#20998;&#3186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000000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000000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75390625" style="381" customWidth="1"/>
    <col min="2" max="6" width="9.00390625" style="381" customWidth="1"/>
    <col min="7" max="7" width="25.875" style="381" customWidth="1"/>
    <col min="8" max="16384" width="9.00390625" style="381" customWidth="1"/>
  </cols>
  <sheetData>
    <row r="1" spans="1:7" s="379" customFormat="1" ht="57.75" customHeight="1">
      <c r="A1" s="410" t="s">
        <v>0</v>
      </c>
      <c r="B1" s="410"/>
      <c r="C1" s="410"/>
      <c r="D1" s="410"/>
      <c r="E1" s="410"/>
      <c r="F1" s="410"/>
      <c r="G1" s="410"/>
    </row>
    <row r="2" spans="1:7" ht="24" customHeight="1">
      <c r="A2" s="1" t="s">
        <v>1</v>
      </c>
      <c r="B2" s="411" t="s">
        <v>696</v>
      </c>
      <c r="C2" s="411"/>
      <c r="D2" s="411"/>
      <c r="E2" s="411"/>
      <c r="F2" s="411"/>
      <c r="G2" s="411"/>
    </row>
    <row r="3" spans="1:7" ht="24" customHeight="1">
      <c r="A3" s="1" t="s">
        <v>2</v>
      </c>
      <c r="B3" s="411" t="s">
        <v>697</v>
      </c>
      <c r="C3" s="411"/>
      <c r="D3" s="411"/>
      <c r="E3" s="411"/>
      <c r="F3" s="411"/>
      <c r="G3" s="411"/>
    </row>
    <row r="4" spans="1:7" ht="24" customHeight="1">
      <c r="A4" s="1" t="s">
        <v>3</v>
      </c>
      <c r="B4" s="411" t="s">
        <v>698</v>
      </c>
      <c r="C4" s="411"/>
      <c r="D4" s="411"/>
      <c r="E4" s="411"/>
      <c r="F4" s="411"/>
      <c r="G4" s="411"/>
    </row>
    <row r="5" spans="1:7" ht="24" customHeight="1">
      <c r="A5" s="1" t="s">
        <v>4</v>
      </c>
      <c r="B5" s="411" t="s">
        <v>699</v>
      </c>
      <c r="C5" s="411"/>
      <c r="D5" s="411"/>
      <c r="E5" s="411"/>
      <c r="F5" s="411"/>
      <c r="G5" s="411"/>
    </row>
    <row r="6" spans="1:7" ht="24" customHeight="1">
      <c r="A6" s="1" t="s">
        <v>5</v>
      </c>
      <c r="B6" s="411" t="s">
        <v>700</v>
      </c>
      <c r="C6" s="411"/>
      <c r="D6" s="411"/>
      <c r="E6" s="411"/>
      <c r="F6" s="411"/>
      <c r="G6" s="411"/>
    </row>
    <row r="7" spans="1:7" ht="24" customHeight="1">
      <c r="A7" s="1" t="s">
        <v>6</v>
      </c>
      <c r="B7" s="411" t="s">
        <v>701</v>
      </c>
      <c r="C7" s="411"/>
      <c r="D7" s="411"/>
      <c r="E7" s="411"/>
      <c r="F7" s="411"/>
      <c r="G7" s="411"/>
    </row>
    <row r="8" spans="1:7" ht="24" customHeight="1">
      <c r="A8" s="1" t="s">
        <v>7</v>
      </c>
      <c r="B8" s="411" t="s">
        <v>702</v>
      </c>
      <c r="C8" s="411"/>
      <c r="D8" s="411"/>
      <c r="E8" s="411"/>
      <c r="F8" s="411"/>
      <c r="G8" s="411"/>
    </row>
    <row r="9" spans="1:7" ht="24" customHeight="1">
      <c r="A9" s="1" t="s">
        <v>8</v>
      </c>
      <c r="B9" s="411" t="s">
        <v>703</v>
      </c>
      <c r="C9" s="411"/>
      <c r="D9" s="411"/>
      <c r="E9" s="411"/>
      <c r="F9" s="411"/>
      <c r="G9" s="411"/>
    </row>
    <row r="10" spans="1:7" ht="24" customHeight="1">
      <c r="A10" s="1" t="s">
        <v>9</v>
      </c>
      <c r="B10" s="411" t="s">
        <v>1728</v>
      </c>
      <c r="C10" s="411"/>
      <c r="D10" s="411"/>
      <c r="E10" s="411"/>
      <c r="F10" s="411"/>
      <c r="G10" s="411"/>
    </row>
    <row r="11" spans="1:7" ht="24" customHeight="1">
      <c r="A11" s="1" t="s">
        <v>10</v>
      </c>
      <c r="B11" s="411" t="s">
        <v>1729</v>
      </c>
      <c r="C11" s="411"/>
      <c r="D11" s="411"/>
      <c r="E11" s="411"/>
      <c r="F11" s="411"/>
      <c r="G11" s="411"/>
    </row>
    <row r="12" spans="1:7" ht="24" customHeight="1">
      <c r="A12" s="1" t="s">
        <v>11</v>
      </c>
      <c r="B12" s="411" t="s">
        <v>704</v>
      </c>
      <c r="C12" s="411"/>
      <c r="D12" s="411"/>
      <c r="E12" s="411"/>
      <c r="F12" s="411"/>
      <c r="G12" s="411"/>
    </row>
    <row r="13" spans="1:7" ht="24" customHeight="1">
      <c r="A13" s="382" t="s">
        <v>12</v>
      </c>
      <c r="B13" s="411" t="s">
        <v>705</v>
      </c>
      <c r="C13" s="411"/>
      <c r="D13" s="411"/>
      <c r="E13" s="411"/>
      <c r="F13" s="411"/>
      <c r="G13" s="411"/>
    </row>
    <row r="14" spans="1:7" ht="24" customHeight="1">
      <c r="A14" s="382" t="s">
        <v>13</v>
      </c>
      <c r="B14" s="411" t="s">
        <v>706</v>
      </c>
      <c r="C14" s="411"/>
      <c r="D14" s="411"/>
      <c r="E14" s="411"/>
      <c r="F14" s="411"/>
      <c r="G14" s="411"/>
    </row>
    <row r="15" spans="1:7" ht="24" customHeight="1">
      <c r="A15" s="382" t="s">
        <v>14</v>
      </c>
      <c r="B15" s="411" t="s">
        <v>707</v>
      </c>
      <c r="C15" s="411"/>
      <c r="D15" s="411"/>
      <c r="E15" s="411"/>
      <c r="F15" s="411"/>
      <c r="G15" s="411"/>
    </row>
    <row r="16" spans="1:7" ht="24" customHeight="1">
      <c r="A16" s="382" t="s">
        <v>15</v>
      </c>
      <c r="B16" s="411" t="s">
        <v>708</v>
      </c>
      <c r="C16" s="411"/>
      <c r="D16" s="411"/>
      <c r="E16" s="411"/>
      <c r="F16" s="411"/>
      <c r="G16" s="411"/>
    </row>
    <row r="17" spans="1:7" ht="24" customHeight="1">
      <c r="A17" s="382" t="s">
        <v>16</v>
      </c>
      <c r="B17" s="411" t="s">
        <v>709</v>
      </c>
      <c r="C17" s="411"/>
      <c r="D17" s="411"/>
      <c r="E17" s="411"/>
      <c r="F17" s="411"/>
      <c r="G17" s="411"/>
    </row>
    <row r="18" spans="1:7" ht="24" customHeight="1">
      <c r="A18" s="382" t="s">
        <v>17</v>
      </c>
      <c r="B18" s="411" t="s">
        <v>710</v>
      </c>
      <c r="C18" s="411"/>
      <c r="D18" s="411"/>
      <c r="E18" s="411"/>
      <c r="F18" s="411"/>
      <c r="G18" s="411"/>
    </row>
    <row r="19" spans="1:7" ht="24" customHeight="1">
      <c r="A19" s="382" t="s">
        <v>18</v>
      </c>
      <c r="B19" s="411" t="s">
        <v>711</v>
      </c>
      <c r="C19" s="411"/>
      <c r="D19" s="411"/>
      <c r="E19" s="411"/>
      <c r="F19" s="411"/>
      <c r="G19" s="411"/>
    </row>
    <row r="20" spans="1:7" ht="24" customHeight="1">
      <c r="A20" s="382" t="s">
        <v>19</v>
      </c>
      <c r="B20" s="411" t="s">
        <v>712</v>
      </c>
      <c r="C20" s="411"/>
      <c r="D20" s="411"/>
      <c r="E20" s="411"/>
      <c r="F20" s="411"/>
      <c r="G20" s="411"/>
    </row>
    <row r="21" spans="1:7" ht="24" customHeight="1">
      <c r="A21" s="382" t="s">
        <v>20</v>
      </c>
      <c r="B21" s="411" t="s">
        <v>713</v>
      </c>
      <c r="C21" s="411"/>
      <c r="D21" s="411"/>
      <c r="E21" s="411"/>
      <c r="F21" s="411"/>
      <c r="G21" s="411"/>
    </row>
    <row r="22" spans="1:7" ht="24" customHeight="1">
      <c r="A22" s="382" t="s">
        <v>21</v>
      </c>
      <c r="B22" s="411" t="s">
        <v>714</v>
      </c>
      <c r="C22" s="411"/>
      <c r="D22" s="411"/>
      <c r="E22" s="411"/>
      <c r="F22" s="411"/>
      <c r="G22" s="411"/>
    </row>
    <row r="23" spans="1:7" ht="24" customHeight="1">
      <c r="A23" s="382" t="s">
        <v>22</v>
      </c>
      <c r="B23" s="411" t="s">
        <v>715</v>
      </c>
      <c r="C23" s="411"/>
      <c r="D23" s="411"/>
      <c r="E23" s="411"/>
      <c r="F23" s="411"/>
      <c r="G23" s="411"/>
    </row>
    <row r="24" spans="1:7" ht="24" customHeight="1">
      <c r="A24" s="382" t="s">
        <v>23</v>
      </c>
      <c r="B24" s="411" t="s">
        <v>716</v>
      </c>
      <c r="C24" s="411"/>
      <c r="D24" s="411"/>
      <c r="E24" s="411"/>
      <c r="F24" s="411"/>
      <c r="G24" s="411"/>
    </row>
    <row r="25" spans="1:7" ht="24" customHeight="1">
      <c r="A25" s="382" t="s">
        <v>24</v>
      </c>
      <c r="B25" s="411" t="s">
        <v>717</v>
      </c>
      <c r="C25" s="411"/>
      <c r="D25" s="411"/>
      <c r="E25" s="411"/>
      <c r="F25" s="411"/>
      <c r="G25" s="411"/>
    </row>
    <row r="26" spans="1:7" ht="24" customHeight="1">
      <c r="A26" s="382" t="s">
        <v>25</v>
      </c>
      <c r="B26" s="411" t="s">
        <v>718</v>
      </c>
      <c r="C26" s="411"/>
      <c r="D26" s="411"/>
      <c r="E26" s="411"/>
      <c r="F26" s="411"/>
      <c r="G26" s="411"/>
    </row>
    <row r="27" spans="1:7" s="379" customFormat="1" ht="24" customHeight="1">
      <c r="A27" s="382" t="s">
        <v>26</v>
      </c>
      <c r="B27" s="411" t="s">
        <v>719</v>
      </c>
      <c r="C27" s="411"/>
      <c r="D27" s="411"/>
      <c r="E27" s="411"/>
      <c r="F27" s="411"/>
      <c r="G27" s="411"/>
    </row>
    <row r="28" spans="1:7" s="379" customFormat="1" ht="24" customHeight="1">
      <c r="A28" s="382" t="s">
        <v>27</v>
      </c>
      <c r="B28" s="411" t="s">
        <v>720</v>
      </c>
      <c r="C28" s="411"/>
      <c r="D28" s="411"/>
      <c r="E28" s="411"/>
      <c r="F28" s="411"/>
      <c r="G28" s="411"/>
    </row>
    <row r="29" spans="1:7" s="379" customFormat="1" ht="24" customHeight="1">
      <c r="A29" s="382" t="s">
        <v>28</v>
      </c>
      <c r="B29" s="411" t="s">
        <v>721</v>
      </c>
      <c r="C29" s="411"/>
      <c r="D29" s="411"/>
      <c r="E29" s="411"/>
      <c r="F29" s="411"/>
      <c r="G29" s="411"/>
    </row>
    <row r="30" spans="1:8" s="380" customFormat="1" ht="24" customHeight="1">
      <c r="A30" s="382" t="s">
        <v>29</v>
      </c>
      <c r="B30" s="411" t="s">
        <v>722</v>
      </c>
      <c r="C30" s="411"/>
      <c r="D30" s="411"/>
      <c r="E30" s="411"/>
      <c r="F30" s="411"/>
      <c r="G30" s="411"/>
      <c r="H30" s="383"/>
    </row>
  </sheetData>
  <sheetProtection/>
  <mergeCells count="30">
    <mergeCell ref="B25:G25"/>
    <mergeCell ref="B26:G2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A1:G1"/>
    <mergeCell ref="B2:G2"/>
    <mergeCell ref="B3:G3"/>
    <mergeCell ref="B4:G4"/>
    <mergeCell ref="B5:G5"/>
    <mergeCell ref="B6:G6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showZeros="0" zoomScaleSheetLayoutView="100" workbookViewId="0" topLeftCell="B1">
      <selection activeCell="B2" sqref="B2:F2"/>
    </sheetView>
  </sheetViews>
  <sheetFormatPr defaultColWidth="35.00390625" defaultRowHeight="14.25"/>
  <cols>
    <col min="1" max="1" width="11.875" style="256" hidden="1" customWidth="1"/>
    <col min="2" max="2" width="41.875" style="257" customWidth="1"/>
    <col min="3" max="5" width="10.875" style="257" customWidth="1"/>
    <col min="6" max="6" width="10.875" style="258" customWidth="1"/>
    <col min="7" max="7" width="7.375" style="257" customWidth="1"/>
    <col min="8" max="10" width="12.50390625" style="257" customWidth="1"/>
    <col min="11" max="16384" width="35.00390625" style="257" customWidth="1"/>
  </cols>
  <sheetData>
    <row r="1" spans="1:6" s="253" customFormat="1" ht="27" customHeight="1">
      <c r="A1" s="259"/>
      <c r="B1" s="179" t="s">
        <v>382</v>
      </c>
      <c r="C1" s="179"/>
      <c r="D1" s="179"/>
      <c r="E1" s="179"/>
      <c r="F1" s="258"/>
    </row>
    <row r="2" spans="1:6" s="253" customFormat="1" ht="27" customHeight="1">
      <c r="A2" s="260"/>
      <c r="B2" s="413" t="s">
        <v>1731</v>
      </c>
      <c r="C2" s="413"/>
      <c r="D2" s="413"/>
      <c r="E2" s="413"/>
      <c r="F2" s="413"/>
    </row>
    <row r="3" spans="2:6" s="253" customFormat="1" ht="22.5" customHeight="1">
      <c r="B3" s="261"/>
      <c r="C3" s="261"/>
      <c r="D3" s="261"/>
      <c r="E3" s="261"/>
      <c r="F3" s="247" t="s">
        <v>31</v>
      </c>
    </row>
    <row r="4" spans="1:6" s="253" customFormat="1" ht="18.75" customHeight="1">
      <c r="A4" s="262"/>
      <c r="B4" s="419" t="s">
        <v>383</v>
      </c>
      <c r="C4" s="419" t="s">
        <v>33</v>
      </c>
      <c r="D4" s="419" t="s">
        <v>34</v>
      </c>
      <c r="E4" s="420" t="s">
        <v>97</v>
      </c>
      <c r="F4" s="420" t="s">
        <v>384</v>
      </c>
    </row>
    <row r="5" spans="1:6" s="253" customFormat="1" ht="21" customHeight="1">
      <c r="A5" s="262"/>
      <c r="B5" s="419"/>
      <c r="C5" s="419"/>
      <c r="D5" s="419"/>
      <c r="E5" s="420"/>
      <c r="F5" s="420"/>
    </row>
    <row r="6" spans="1:6" s="253" customFormat="1" ht="24" customHeight="1">
      <c r="A6" s="262"/>
      <c r="B6" s="263" t="s">
        <v>385</v>
      </c>
      <c r="C6" s="264">
        <f>C7+C12+C23+C31+C38+C45+C52+C58+C62+C68+C42+C49+C65</f>
        <v>349693</v>
      </c>
      <c r="D6" s="264">
        <f>D7+D12+D23+D31+D38+D45+D52+D58+D62+D68+D42+D49+D65</f>
        <v>436392</v>
      </c>
      <c r="E6" s="264">
        <f>E7+E12+E23+E31+E38+E45+E52+E58+E62+E68+E42+E49+E65</f>
        <v>420608</v>
      </c>
      <c r="F6" s="406">
        <f aca="true" t="shared" si="0" ref="F6:F64">E6/D6*100</f>
        <v>96.4</v>
      </c>
    </row>
    <row r="7" spans="1:6" s="253" customFormat="1" ht="21" customHeight="1">
      <c r="A7" s="265">
        <v>501</v>
      </c>
      <c r="B7" s="266" t="s">
        <v>386</v>
      </c>
      <c r="C7" s="264">
        <f>SUM(C8:C11)</f>
        <v>58010</v>
      </c>
      <c r="D7" s="264">
        <f>SUM(D8:D11)</f>
        <v>63399</v>
      </c>
      <c r="E7" s="264">
        <f>SUM(E8:E11)</f>
        <v>63399</v>
      </c>
      <c r="F7" s="406">
        <f t="shared" si="0"/>
        <v>100</v>
      </c>
    </row>
    <row r="8" spans="1:6" s="254" customFormat="1" ht="21" customHeight="1">
      <c r="A8" s="267">
        <v>50101</v>
      </c>
      <c r="B8" s="268" t="s">
        <v>387</v>
      </c>
      <c r="C8" s="250">
        <v>38088</v>
      </c>
      <c r="D8" s="250">
        <v>42882</v>
      </c>
      <c r="E8" s="250">
        <v>42882</v>
      </c>
      <c r="F8" s="407">
        <f t="shared" si="0"/>
        <v>100</v>
      </c>
    </row>
    <row r="9" spans="1:6" s="254" customFormat="1" ht="21" customHeight="1">
      <c r="A9" s="267">
        <v>50102</v>
      </c>
      <c r="B9" s="268" t="s">
        <v>388</v>
      </c>
      <c r="C9" s="250">
        <v>11547</v>
      </c>
      <c r="D9" s="250">
        <v>12373</v>
      </c>
      <c r="E9" s="250">
        <v>12373</v>
      </c>
      <c r="F9" s="407">
        <f t="shared" si="0"/>
        <v>100</v>
      </c>
    </row>
    <row r="10" spans="1:6" s="254" customFormat="1" ht="21" customHeight="1">
      <c r="A10" s="267">
        <v>50103</v>
      </c>
      <c r="B10" s="268" t="s">
        <v>389</v>
      </c>
      <c r="C10" s="250">
        <v>3914</v>
      </c>
      <c r="D10" s="250">
        <v>3797</v>
      </c>
      <c r="E10" s="250">
        <v>3797</v>
      </c>
      <c r="F10" s="407">
        <f t="shared" si="0"/>
        <v>100</v>
      </c>
    </row>
    <row r="11" spans="1:6" s="254" customFormat="1" ht="21" customHeight="1">
      <c r="A11" s="269">
        <v>50199</v>
      </c>
      <c r="B11" s="268" t="s">
        <v>390</v>
      </c>
      <c r="C11" s="250">
        <v>4461</v>
      </c>
      <c r="D11" s="250">
        <v>4347</v>
      </c>
      <c r="E11" s="250">
        <v>4347</v>
      </c>
      <c r="F11" s="407">
        <f t="shared" si="0"/>
        <v>100</v>
      </c>
    </row>
    <row r="12" spans="1:6" s="253" customFormat="1" ht="21" customHeight="1">
      <c r="A12" s="262">
        <v>502</v>
      </c>
      <c r="B12" s="266" t="s">
        <v>391</v>
      </c>
      <c r="C12" s="264">
        <f>SUM(C13:C22)</f>
        <v>26402</v>
      </c>
      <c r="D12" s="264">
        <f>SUM(D13:D22)</f>
        <v>56586</v>
      </c>
      <c r="E12" s="264">
        <f>SUM(E13:E22)</f>
        <v>56586</v>
      </c>
      <c r="F12" s="406">
        <f t="shared" si="0"/>
        <v>100</v>
      </c>
    </row>
    <row r="13" spans="1:6" s="254" customFormat="1" ht="21" customHeight="1">
      <c r="A13" s="269">
        <v>50201</v>
      </c>
      <c r="B13" s="268" t="s">
        <v>392</v>
      </c>
      <c r="C13" s="250">
        <v>16650</v>
      </c>
      <c r="D13" s="250">
        <v>26379</v>
      </c>
      <c r="E13" s="250">
        <v>26379</v>
      </c>
      <c r="F13" s="407">
        <f t="shared" si="0"/>
        <v>100</v>
      </c>
    </row>
    <row r="14" spans="1:6" s="254" customFormat="1" ht="21" customHeight="1">
      <c r="A14" s="269">
        <v>50202</v>
      </c>
      <c r="B14" s="268" t="s">
        <v>393</v>
      </c>
      <c r="C14" s="250">
        <v>281</v>
      </c>
      <c r="D14" s="250">
        <v>622</v>
      </c>
      <c r="E14" s="250">
        <v>622</v>
      </c>
      <c r="F14" s="407">
        <f t="shared" si="0"/>
        <v>100</v>
      </c>
    </row>
    <row r="15" spans="1:6" s="254" customFormat="1" ht="21" customHeight="1">
      <c r="A15" s="269">
        <v>50203</v>
      </c>
      <c r="B15" s="268" t="s">
        <v>394</v>
      </c>
      <c r="C15" s="250">
        <v>1350</v>
      </c>
      <c r="D15" s="250">
        <v>1350</v>
      </c>
      <c r="E15" s="250">
        <v>1350</v>
      </c>
      <c r="F15" s="407">
        <f t="shared" si="0"/>
        <v>100</v>
      </c>
    </row>
    <row r="16" spans="1:6" s="254" customFormat="1" ht="21" customHeight="1">
      <c r="A16" s="269">
        <v>50204</v>
      </c>
      <c r="B16" s="268" t="s">
        <v>395</v>
      </c>
      <c r="C16" s="250"/>
      <c r="D16" s="250">
        <v>451</v>
      </c>
      <c r="E16" s="250">
        <v>451</v>
      </c>
      <c r="F16" s="407">
        <f t="shared" si="0"/>
        <v>100</v>
      </c>
    </row>
    <row r="17" spans="1:6" s="254" customFormat="1" ht="21" customHeight="1">
      <c r="A17" s="269">
        <v>50205</v>
      </c>
      <c r="B17" s="268" t="s">
        <v>396</v>
      </c>
      <c r="C17" s="250">
        <v>300</v>
      </c>
      <c r="D17" s="250">
        <v>3864</v>
      </c>
      <c r="E17" s="250">
        <v>3864</v>
      </c>
      <c r="F17" s="407">
        <f t="shared" si="0"/>
        <v>100</v>
      </c>
    </row>
    <row r="18" spans="1:6" s="254" customFormat="1" ht="21" customHeight="1">
      <c r="A18" s="269">
        <v>50206</v>
      </c>
      <c r="B18" s="268" t="s">
        <v>397</v>
      </c>
      <c r="C18" s="250">
        <v>401</v>
      </c>
      <c r="D18" s="250">
        <v>397</v>
      </c>
      <c r="E18" s="250">
        <v>397</v>
      </c>
      <c r="F18" s="407">
        <f t="shared" si="0"/>
        <v>100</v>
      </c>
    </row>
    <row r="19" spans="1:6" s="254" customFormat="1" ht="21" customHeight="1">
      <c r="A19" s="269">
        <v>50207</v>
      </c>
      <c r="B19" s="268" t="s">
        <v>398</v>
      </c>
      <c r="C19" s="250">
        <v>5</v>
      </c>
      <c r="D19" s="250">
        <v>0</v>
      </c>
      <c r="E19" s="250">
        <v>0</v>
      </c>
      <c r="F19" s="407"/>
    </row>
    <row r="20" spans="1:6" s="254" customFormat="1" ht="21" customHeight="1">
      <c r="A20" s="269">
        <v>50208</v>
      </c>
      <c r="B20" s="268" t="s">
        <v>399</v>
      </c>
      <c r="C20" s="250">
        <v>635</v>
      </c>
      <c r="D20" s="250">
        <v>635</v>
      </c>
      <c r="E20" s="250">
        <v>635</v>
      </c>
      <c r="F20" s="407">
        <f t="shared" si="0"/>
        <v>100</v>
      </c>
    </row>
    <row r="21" spans="1:6" s="254" customFormat="1" ht="21" customHeight="1">
      <c r="A21" s="269">
        <v>50209</v>
      </c>
      <c r="B21" s="268" t="s">
        <v>400</v>
      </c>
      <c r="C21" s="250">
        <v>2200</v>
      </c>
      <c r="D21" s="250">
        <v>2200</v>
      </c>
      <c r="E21" s="250">
        <v>2200</v>
      </c>
      <c r="F21" s="407">
        <f t="shared" si="0"/>
        <v>100</v>
      </c>
    </row>
    <row r="22" spans="1:6" s="254" customFormat="1" ht="21" customHeight="1">
      <c r="A22" s="269">
        <v>50299</v>
      </c>
      <c r="B22" s="268" t="s">
        <v>401</v>
      </c>
      <c r="C22" s="250">
        <v>4580</v>
      </c>
      <c r="D22" s="250">
        <v>20688</v>
      </c>
      <c r="E22" s="250">
        <v>20688</v>
      </c>
      <c r="F22" s="407">
        <f t="shared" si="0"/>
        <v>100</v>
      </c>
    </row>
    <row r="23" spans="1:6" s="255" customFormat="1" ht="21" customHeight="1">
      <c r="A23" s="270">
        <v>503</v>
      </c>
      <c r="B23" s="266" t="s">
        <v>402</v>
      </c>
      <c r="C23" s="264">
        <f>SUM(C24:C30)</f>
        <v>20550</v>
      </c>
      <c r="D23" s="264">
        <f>SUM(D24:D30)</f>
        <v>70450</v>
      </c>
      <c r="E23" s="264">
        <f>SUM(E24:E30)</f>
        <v>61795</v>
      </c>
      <c r="F23" s="406">
        <f t="shared" si="0"/>
        <v>87.7</v>
      </c>
    </row>
    <row r="24" spans="1:6" s="254" customFormat="1" ht="21" customHeight="1">
      <c r="A24" s="269">
        <v>50301</v>
      </c>
      <c r="B24" s="268" t="s">
        <v>403</v>
      </c>
      <c r="C24" s="250">
        <v>0</v>
      </c>
      <c r="D24" s="250">
        <v>2860</v>
      </c>
      <c r="E24" s="250">
        <v>2860</v>
      </c>
      <c r="F24" s="407">
        <f t="shared" si="0"/>
        <v>100</v>
      </c>
    </row>
    <row r="25" spans="1:6" s="254" customFormat="1" ht="21" customHeight="1">
      <c r="A25" s="269">
        <v>50302</v>
      </c>
      <c r="B25" s="268" t="s">
        <v>404</v>
      </c>
      <c r="C25" s="250">
        <v>20550</v>
      </c>
      <c r="D25" s="250">
        <v>44264</v>
      </c>
      <c r="E25" s="250">
        <v>35609</v>
      </c>
      <c r="F25" s="407">
        <f t="shared" si="0"/>
        <v>80.4</v>
      </c>
    </row>
    <row r="26" spans="1:6" s="254" customFormat="1" ht="21" customHeight="1">
      <c r="A26" s="269">
        <v>50303</v>
      </c>
      <c r="B26" s="268" t="s">
        <v>405</v>
      </c>
      <c r="C26" s="250">
        <v>0</v>
      </c>
      <c r="D26" s="250">
        <v>0</v>
      </c>
      <c r="E26" s="250"/>
      <c r="F26" s="407"/>
    </row>
    <row r="27" spans="1:6" s="254" customFormat="1" ht="21" customHeight="1">
      <c r="A27" s="269">
        <v>50305</v>
      </c>
      <c r="B27" s="268" t="s">
        <v>406</v>
      </c>
      <c r="C27" s="250">
        <v>0</v>
      </c>
      <c r="D27" s="250">
        <v>0</v>
      </c>
      <c r="E27" s="250"/>
      <c r="F27" s="407"/>
    </row>
    <row r="28" spans="1:6" s="254" customFormat="1" ht="21" customHeight="1">
      <c r="A28" s="269">
        <v>50306</v>
      </c>
      <c r="B28" s="268" t="s">
        <v>407</v>
      </c>
      <c r="C28" s="250">
        <v>0</v>
      </c>
      <c r="D28" s="250">
        <v>1700</v>
      </c>
      <c r="E28" s="250">
        <v>1700</v>
      </c>
      <c r="F28" s="407">
        <f t="shared" si="0"/>
        <v>100</v>
      </c>
    </row>
    <row r="29" spans="1:6" s="254" customFormat="1" ht="21" customHeight="1">
      <c r="A29" s="269">
        <v>50307</v>
      </c>
      <c r="B29" s="268" t="s">
        <v>408</v>
      </c>
      <c r="C29" s="250">
        <v>0</v>
      </c>
      <c r="D29" s="250">
        <v>0</v>
      </c>
      <c r="E29" s="250"/>
      <c r="F29" s="407"/>
    </row>
    <row r="30" spans="1:6" s="254" customFormat="1" ht="21" customHeight="1">
      <c r="A30" s="269">
        <v>50399</v>
      </c>
      <c r="B30" s="268" t="s">
        <v>409</v>
      </c>
      <c r="C30" s="250">
        <v>0</v>
      </c>
      <c r="D30" s="250">
        <v>21626</v>
      </c>
      <c r="E30" s="250">
        <v>21626</v>
      </c>
      <c r="F30" s="407">
        <f t="shared" si="0"/>
        <v>100</v>
      </c>
    </row>
    <row r="31" spans="1:6" s="255" customFormat="1" ht="21" customHeight="1">
      <c r="A31" s="255">
        <v>504</v>
      </c>
      <c r="B31" s="266" t="s">
        <v>410</v>
      </c>
      <c r="C31" s="264">
        <f>SUM(C32:C37)</f>
        <v>25269</v>
      </c>
      <c r="D31" s="264">
        <f>SUM(D32:D37)</f>
        <v>18862</v>
      </c>
      <c r="E31" s="264">
        <f>SUM(E32:E37)</f>
        <v>13018</v>
      </c>
      <c r="F31" s="406">
        <f t="shared" si="0"/>
        <v>69</v>
      </c>
    </row>
    <row r="32" spans="1:6" s="253" customFormat="1" ht="21" customHeight="1">
      <c r="A32" s="253">
        <v>50401</v>
      </c>
      <c r="B32" s="268" t="s">
        <v>403</v>
      </c>
      <c r="C32" s="250">
        <v>7205</v>
      </c>
      <c r="D32" s="250">
        <v>5205</v>
      </c>
      <c r="E32" s="250">
        <v>5205</v>
      </c>
      <c r="F32" s="407"/>
    </row>
    <row r="33" spans="1:6" s="254" customFormat="1" ht="21" customHeight="1">
      <c r="A33" s="254">
        <v>50402</v>
      </c>
      <c r="B33" s="268" t="s">
        <v>404</v>
      </c>
      <c r="C33" s="250">
        <v>8301</v>
      </c>
      <c r="D33" s="250">
        <v>11145</v>
      </c>
      <c r="E33" s="250">
        <v>5301</v>
      </c>
      <c r="F33" s="407">
        <f t="shared" si="0"/>
        <v>47.6</v>
      </c>
    </row>
    <row r="34" spans="2:6" s="254" customFormat="1" ht="21" customHeight="1">
      <c r="B34" s="268" t="s">
        <v>405</v>
      </c>
      <c r="C34" s="250">
        <v>200</v>
      </c>
      <c r="D34" s="250">
        <v>200</v>
      </c>
      <c r="E34" s="250">
        <v>200</v>
      </c>
      <c r="F34" s="407"/>
    </row>
    <row r="35" spans="1:6" s="253" customFormat="1" ht="21" customHeight="1">
      <c r="A35" s="253">
        <v>50403</v>
      </c>
      <c r="B35" s="268" t="s">
        <v>407</v>
      </c>
      <c r="C35" s="250">
        <v>0</v>
      </c>
      <c r="D35" s="250">
        <v>0</v>
      </c>
      <c r="E35" s="250"/>
      <c r="F35" s="407"/>
    </row>
    <row r="36" spans="1:6" s="253" customFormat="1" ht="21" customHeight="1">
      <c r="A36" s="253">
        <v>50405</v>
      </c>
      <c r="B36" s="268" t="s">
        <v>408</v>
      </c>
      <c r="C36" s="250">
        <v>0</v>
      </c>
      <c r="D36" s="250">
        <v>0</v>
      </c>
      <c r="E36" s="250"/>
      <c r="F36" s="407"/>
    </row>
    <row r="37" spans="1:6" s="253" customFormat="1" ht="21" customHeight="1">
      <c r="A37" s="253">
        <v>50499</v>
      </c>
      <c r="B37" s="268" t="s">
        <v>409</v>
      </c>
      <c r="C37" s="250">
        <v>9563</v>
      </c>
      <c r="D37" s="250">
        <v>2312</v>
      </c>
      <c r="E37" s="250">
        <v>2312</v>
      </c>
      <c r="F37" s="407">
        <f t="shared" si="0"/>
        <v>100</v>
      </c>
    </row>
    <row r="38" spans="1:6" s="253" customFormat="1" ht="21" customHeight="1">
      <c r="A38" s="253">
        <v>505</v>
      </c>
      <c r="B38" s="266" t="s">
        <v>411</v>
      </c>
      <c r="C38" s="264">
        <f>SUM(C39:C41)</f>
        <v>119877</v>
      </c>
      <c r="D38" s="264">
        <f>SUM(D39:D41)</f>
        <v>110872</v>
      </c>
      <c r="E38" s="264">
        <f>SUM(E39:E41)</f>
        <v>110872</v>
      </c>
      <c r="F38" s="406">
        <f t="shared" si="0"/>
        <v>100</v>
      </c>
    </row>
    <row r="39" spans="1:6" s="254" customFormat="1" ht="21" customHeight="1">
      <c r="A39" s="254">
        <v>50501</v>
      </c>
      <c r="B39" s="268" t="s">
        <v>412</v>
      </c>
      <c r="C39" s="250">
        <v>85670</v>
      </c>
      <c r="D39" s="250">
        <v>79542</v>
      </c>
      <c r="E39" s="250">
        <v>79542</v>
      </c>
      <c r="F39" s="407">
        <f t="shared" si="0"/>
        <v>100</v>
      </c>
    </row>
    <row r="40" spans="1:6" s="254" customFormat="1" ht="21" customHeight="1">
      <c r="A40" s="254">
        <v>50502</v>
      </c>
      <c r="B40" s="268" t="s">
        <v>413</v>
      </c>
      <c r="C40" s="250">
        <v>25007</v>
      </c>
      <c r="D40" s="250">
        <v>22130</v>
      </c>
      <c r="E40" s="250">
        <v>22130</v>
      </c>
      <c r="F40" s="407">
        <f t="shared" si="0"/>
        <v>100</v>
      </c>
    </row>
    <row r="41" spans="1:6" s="254" customFormat="1" ht="21" customHeight="1">
      <c r="A41" s="254">
        <v>50599</v>
      </c>
      <c r="B41" s="268" t="s">
        <v>414</v>
      </c>
      <c r="C41" s="250">
        <v>9200</v>
      </c>
      <c r="D41" s="250">
        <v>9200</v>
      </c>
      <c r="E41" s="250">
        <v>9200</v>
      </c>
      <c r="F41" s="407">
        <f t="shared" si="0"/>
        <v>100</v>
      </c>
    </row>
    <row r="42" spans="1:6" s="255" customFormat="1" ht="21" customHeight="1">
      <c r="A42" s="255">
        <v>506</v>
      </c>
      <c r="B42" s="266" t="s">
        <v>415</v>
      </c>
      <c r="C42" s="264">
        <f>SUM(C43:C44)</f>
        <v>8806</v>
      </c>
      <c r="D42" s="264">
        <f>SUM(D43:D44)</f>
        <v>22978</v>
      </c>
      <c r="E42" s="264">
        <f>SUM(E43:E44)</f>
        <v>21693</v>
      </c>
      <c r="F42" s="406">
        <f t="shared" si="0"/>
        <v>94.4</v>
      </c>
    </row>
    <row r="43" spans="1:6" s="254" customFormat="1" ht="21" customHeight="1">
      <c r="A43" s="254">
        <v>50601</v>
      </c>
      <c r="B43" s="268" t="s">
        <v>416</v>
      </c>
      <c r="C43" s="250">
        <v>0</v>
      </c>
      <c r="D43" s="250">
        <v>13285</v>
      </c>
      <c r="E43" s="250">
        <v>12000</v>
      </c>
      <c r="F43" s="407">
        <f t="shared" si="0"/>
        <v>90.3</v>
      </c>
    </row>
    <row r="44" spans="1:6" s="253" customFormat="1" ht="21" customHeight="1">
      <c r="A44" s="253">
        <v>50602</v>
      </c>
      <c r="B44" s="268" t="s">
        <v>417</v>
      </c>
      <c r="C44" s="250">
        <v>8806</v>
      </c>
      <c r="D44" s="250">
        <v>9693</v>
      </c>
      <c r="E44" s="250">
        <v>9693</v>
      </c>
      <c r="F44" s="407">
        <f t="shared" si="0"/>
        <v>100</v>
      </c>
    </row>
    <row r="45" spans="1:6" s="255" customFormat="1" ht="21" customHeight="1">
      <c r="A45" s="255">
        <v>507</v>
      </c>
      <c r="B45" s="266" t="s">
        <v>418</v>
      </c>
      <c r="C45" s="264">
        <f>SUM(C46:C48)</f>
        <v>2460</v>
      </c>
      <c r="D45" s="264">
        <f>SUM(D46:D48)</f>
        <v>3720</v>
      </c>
      <c r="E45" s="264">
        <f>SUM(E46:E48)</f>
        <v>3720</v>
      </c>
      <c r="F45" s="406">
        <f t="shared" si="0"/>
        <v>100</v>
      </c>
    </row>
    <row r="46" spans="1:6" s="253" customFormat="1" ht="21" customHeight="1">
      <c r="A46" s="253">
        <v>50701</v>
      </c>
      <c r="B46" s="268" t="s">
        <v>419</v>
      </c>
      <c r="C46" s="250">
        <v>2460</v>
      </c>
      <c r="D46" s="250">
        <v>2460</v>
      </c>
      <c r="E46" s="250">
        <v>2460</v>
      </c>
      <c r="F46" s="407"/>
    </row>
    <row r="47" spans="1:6" s="253" customFormat="1" ht="21" customHeight="1">
      <c r="A47" s="253">
        <v>50702</v>
      </c>
      <c r="B47" s="268" t="s">
        <v>420</v>
      </c>
      <c r="C47" s="250"/>
      <c r="D47" s="250"/>
      <c r="E47" s="250"/>
      <c r="F47" s="407"/>
    </row>
    <row r="48" spans="1:6" s="254" customFormat="1" ht="21" customHeight="1">
      <c r="A48" s="254">
        <v>50799</v>
      </c>
      <c r="B48" s="268" t="s">
        <v>421</v>
      </c>
      <c r="C48" s="250"/>
      <c r="D48" s="250">
        <v>1260</v>
      </c>
      <c r="E48" s="250">
        <v>1260</v>
      </c>
      <c r="F48" s="407">
        <f t="shared" si="0"/>
        <v>100</v>
      </c>
    </row>
    <row r="49" spans="2:6" s="254" customFormat="1" ht="21" customHeight="1">
      <c r="B49" s="266" t="s">
        <v>422</v>
      </c>
      <c r="C49" s="264">
        <f>SUM(C50:C51)</f>
        <v>0</v>
      </c>
      <c r="D49" s="264">
        <f>SUM(D50:D51)</f>
        <v>0</v>
      </c>
      <c r="E49" s="264">
        <f>SUM(E50:E51)</f>
        <v>0</v>
      </c>
      <c r="F49" s="406"/>
    </row>
    <row r="50" spans="2:6" s="254" customFormat="1" ht="21" customHeight="1">
      <c r="B50" s="268" t="s">
        <v>423</v>
      </c>
      <c r="C50" s="250"/>
      <c r="D50" s="250"/>
      <c r="E50" s="250"/>
      <c r="F50" s="407"/>
    </row>
    <row r="51" spans="2:6" s="254" customFormat="1" ht="21" customHeight="1">
      <c r="B51" s="268" t="s">
        <v>424</v>
      </c>
      <c r="C51" s="250"/>
      <c r="D51" s="250"/>
      <c r="E51" s="250"/>
      <c r="F51" s="407"/>
    </row>
    <row r="52" spans="2:6" s="254" customFormat="1" ht="21" customHeight="1">
      <c r="B52" s="266" t="s">
        <v>427</v>
      </c>
      <c r="C52" s="264">
        <f>SUM(C53:C57)</f>
        <v>45970</v>
      </c>
      <c r="D52" s="264">
        <f>SUM(D53:D57)</f>
        <v>45834</v>
      </c>
      <c r="E52" s="264">
        <f>SUM(E53:E57)</f>
        <v>45834</v>
      </c>
      <c r="F52" s="406">
        <f t="shared" si="0"/>
        <v>100</v>
      </c>
    </row>
    <row r="53" spans="2:6" s="254" customFormat="1" ht="21" customHeight="1">
      <c r="B53" s="268" t="s">
        <v>428</v>
      </c>
      <c r="C53" s="250">
        <v>17640</v>
      </c>
      <c r="D53" s="250">
        <v>18610</v>
      </c>
      <c r="E53" s="250">
        <v>18610</v>
      </c>
      <c r="F53" s="407">
        <f t="shared" si="0"/>
        <v>100</v>
      </c>
    </row>
    <row r="54" spans="1:6" s="253" customFormat="1" ht="21" customHeight="1">
      <c r="A54" s="253">
        <v>509</v>
      </c>
      <c r="B54" s="268" t="s">
        <v>429</v>
      </c>
      <c r="C54" s="250">
        <v>910</v>
      </c>
      <c r="D54" s="250">
        <v>910</v>
      </c>
      <c r="E54" s="250">
        <v>910</v>
      </c>
      <c r="F54" s="407">
        <f t="shared" si="0"/>
        <v>100</v>
      </c>
    </row>
    <row r="55" spans="1:6" s="254" customFormat="1" ht="21" customHeight="1">
      <c r="A55" s="254">
        <v>50901</v>
      </c>
      <c r="B55" s="268" t="s">
        <v>430</v>
      </c>
      <c r="C55" s="250">
        <v>6404</v>
      </c>
      <c r="D55" s="250">
        <v>6404</v>
      </c>
      <c r="E55" s="250">
        <v>6404</v>
      </c>
      <c r="F55" s="407">
        <f t="shared" si="0"/>
        <v>100</v>
      </c>
    </row>
    <row r="56" spans="1:6" s="254" customFormat="1" ht="21" customHeight="1">
      <c r="A56" s="254">
        <v>50902</v>
      </c>
      <c r="B56" s="268" t="s">
        <v>431</v>
      </c>
      <c r="C56" s="250">
        <v>111</v>
      </c>
      <c r="D56" s="250">
        <v>111</v>
      </c>
      <c r="E56" s="250">
        <v>111</v>
      </c>
      <c r="F56" s="407">
        <f t="shared" si="0"/>
        <v>100</v>
      </c>
    </row>
    <row r="57" spans="1:6" s="254" customFormat="1" ht="21" customHeight="1">
      <c r="A57" s="254">
        <v>50903</v>
      </c>
      <c r="B57" s="268" t="s">
        <v>432</v>
      </c>
      <c r="C57" s="250">
        <v>20905</v>
      </c>
      <c r="D57" s="250">
        <v>19799</v>
      </c>
      <c r="E57" s="250">
        <v>19799</v>
      </c>
      <c r="F57" s="407">
        <f t="shared" si="0"/>
        <v>100</v>
      </c>
    </row>
    <row r="58" spans="1:6" s="254" customFormat="1" ht="21" customHeight="1">
      <c r="A58" s="254">
        <v>50905</v>
      </c>
      <c r="B58" s="266" t="s">
        <v>433</v>
      </c>
      <c r="C58" s="264">
        <f>SUM(C59:C61)</f>
        <v>12919</v>
      </c>
      <c r="D58" s="264">
        <f>SUM(D59:D61)</f>
        <v>17854</v>
      </c>
      <c r="E58" s="264">
        <f>SUM(E59:E61)</f>
        <v>17854</v>
      </c>
      <c r="F58" s="406">
        <f t="shared" si="0"/>
        <v>100</v>
      </c>
    </row>
    <row r="59" spans="1:6" s="254" customFormat="1" ht="21" customHeight="1">
      <c r="A59" s="254">
        <v>50999</v>
      </c>
      <c r="B59" s="268" t="s">
        <v>434</v>
      </c>
      <c r="C59" s="250">
        <v>12919</v>
      </c>
      <c r="D59" s="250">
        <v>17854</v>
      </c>
      <c r="E59" s="250">
        <v>17854</v>
      </c>
      <c r="F59" s="407">
        <f t="shared" si="0"/>
        <v>100</v>
      </c>
    </row>
    <row r="60" spans="1:6" s="253" customFormat="1" ht="21" customHeight="1">
      <c r="A60" s="253">
        <v>510</v>
      </c>
      <c r="B60" s="268" t="s">
        <v>255</v>
      </c>
      <c r="C60" s="250"/>
      <c r="D60" s="250"/>
      <c r="E60" s="250"/>
      <c r="F60" s="407"/>
    </row>
    <row r="61" spans="1:6" s="254" customFormat="1" ht="21" customHeight="1">
      <c r="A61" s="254">
        <v>51002</v>
      </c>
      <c r="B61" s="268" t="s">
        <v>435</v>
      </c>
      <c r="C61" s="250"/>
      <c r="D61" s="250"/>
      <c r="E61" s="250"/>
      <c r="F61" s="407"/>
    </row>
    <row r="62" spans="1:6" s="254" customFormat="1" ht="21" customHeight="1">
      <c r="A62" s="254">
        <v>51003</v>
      </c>
      <c r="B62" s="266" t="s">
        <v>436</v>
      </c>
      <c r="C62" s="264">
        <f>SUM(C63:C64)</f>
        <v>22220</v>
      </c>
      <c r="D62" s="264">
        <f>SUM(D63:D64)</f>
        <v>22337</v>
      </c>
      <c r="E62" s="264">
        <f>SUM(E63:E64)</f>
        <v>22337</v>
      </c>
      <c r="F62" s="406">
        <f t="shared" si="0"/>
        <v>100</v>
      </c>
    </row>
    <row r="63" spans="1:6" s="254" customFormat="1" ht="21" customHeight="1">
      <c r="A63" s="254">
        <v>51004</v>
      </c>
      <c r="B63" s="268" t="s">
        <v>437</v>
      </c>
      <c r="C63" s="250">
        <v>22220</v>
      </c>
      <c r="D63" s="250">
        <v>22247</v>
      </c>
      <c r="E63" s="250">
        <v>22247</v>
      </c>
      <c r="F63" s="407">
        <f t="shared" si="0"/>
        <v>100</v>
      </c>
    </row>
    <row r="64" spans="1:6" s="255" customFormat="1" ht="21" customHeight="1">
      <c r="A64" s="255">
        <v>511</v>
      </c>
      <c r="B64" s="268" t="s">
        <v>438</v>
      </c>
      <c r="C64" s="250"/>
      <c r="D64" s="250">
        <v>90</v>
      </c>
      <c r="E64" s="250">
        <v>90</v>
      </c>
      <c r="F64" s="407">
        <f t="shared" si="0"/>
        <v>100</v>
      </c>
    </row>
    <row r="65" spans="1:6" s="254" customFormat="1" ht="21" customHeight="1">
      <c r="A65" s="254">
        <v>51101</v>
      </c>
      <c r="B65" s="266" t="s">
        <v>439</v>
      </c>
      <c r="C65" s="264">
        <f>SUM(C66:C67)</f>
        <v>3710</v>
      </c>
      <c r="D65" s="264">
        <f>SUM(D66:D67)</f>
        <v>0</v>
      </c>
      <c r="E65" s="264">
        <f>SUM(E66:E67)</f>
        <v>0</v>
      </c>
      <c r="F65" s="407"/>
    </row>
    <row r="66" spans="1:6" s="254" customFormat="1" ht="21" customHeight="1">
      <c r="A66" s="254">
        <v>51102</v>
      </c>
      <c r="B66" s="268" t="s">
        <v>440</v>
      </c>
      <c r="C66" s="250">
        <v>3710</v>
      </c>
      <c r="D66" s="250"/>
      <c r="E66" s="250"/>
      <c r="F66" s="407"/>
    </row>
    <row r="67" spans="2:6" s="254" customFormat="1" ht="21" customHeight="1">
      <c r="B67" s="268" t="s">
        <v>441</v>
      </c>
      <c r="C67" s="250"/>
      <c r="D67" s="250"/>
      <c r="E67" s="250"/>
      <c r="F67" s="407"/>
    </row>
    <row r="68" spans="2:6" s="254" customFormat="1" ht="21" customHeight="1">
      <c r="B68" s="266" t="s">
        <v>442</v>
      </c>
      <c r="C68" s="264">
        <f>SUM(C69:C73)</f>
        <v>3500</v>
      </c>
      <c r="D68" s="264">
        <f>SUM(D69:D73)</f>
        <v>3500</v>
      </c>
      <c r="E68" s="264">
        <f>SUM(E69:E73)</f>
        <v>3500</v>
      </c>
      <c r="F68" s="406">
        <f>E68/D68*100</f>
        <v>100</v>
      </c>
    </row>
    <row r="69" spans="2:6" s="254" customFormat="1" ht="21" customHeight="1">
      <c r="B69" s="268" t="s">
        <v>443</v>
      </c>
      <c r="C69" s="250"/>
      <c r="D69" s="250"/>
      <c r="E69" s="250"/>
      <c r="F69" s="407"/>
    </row>
    <row r="70" spans="1:6" s="255" customFormat="1" ht="21" customHeight="1">
      <c r="A70" s="255">
        <v>599</v>
      </c>
      <c r="B70" s="268" t="s">
        <v>444</v>
      </c>
      <c r="C70" s="250"/>
      <c r="D70" s="250"/>
      <c r="E70" s="250"/>
      <c r="F70" s="407"/>
    </row>
    <row r="71" spans="1:6" s="255" customFormat="1" ht="21" customHeight="1">
      <c r="A71" s="254">
        <v>59907</v>
      </c>
      <c r="B71" s="268" t="s">
        <v>445</v>
      </c>
      <c r="C71" s="250"/>
      <c r="D71" s="250"/>
      <c r="E71" s="250"/>
      <c r="F71" s="407"/>
    </row>
    <row r="72" spans="1:6" s="255" customFormat="1" ht="21" customHeight="1">
      <c r="A72" s="254"/>
      <c r="B72" s="271" t="s">
        <v>446</v>
      </c>
      <c r="C72" s="250"/>
      <c r="D72" s="250"/>
      <c r="E72" s="250"/>
      <c r="F72" s="407"/>
    </row>
    <row r="73" spans="1:6" s="255" customFormat="1" ht="21" customHeight="1">
      <c r="A73" s="254">
        <v>59906</v>
      </c>
      <c r="B73" s="268" t="s">
        <v>272</v>
      </c>
      <c r="C73" s="250">
        <v>3500</v>
      </c>
      <c r="D73" s="250">
        <v>3500</v>
      </c>
      <c r="E73" s="250">
        <v>3500</v>
      </c>
      <c r="F73" s="407">
        <f>E73/D73*100</f>
        <v>100</v>
      </c>
    </row>
    <row r="74" spans="1:6" s="255" customFormat="1" ht="21" customHeight="1">
      <c r="A74" s="254">
        <v>59908</v>
      </c>
      <c r="B74" s="257"/>
      <c r="C74" s="257"/>
      <c r="D74" s="257"/>
      <c r="E74" s="257"/>
      <c r="F74" s="258"/>
    </row>
    <row r="75" spans="1:6" s="254" customFormat="1" ht="21" customHeight="1">
      <c r="A75" s="254">
        <v>59999</v>
      </c>
      <c r="B75" s="257"/>
      <c r="C75" s="257"/>
      <c r="D75" s="257"/>
      <c r="E75" s="257"/>
      <c r="F75" s="258"/>
    </row>
  </sheetData>
  <sheetProtection/>
  <mergeCells count="6">
    <mergeCell ref="B2:F2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9842519685039371" bottom="0.7874015748031497" header="0.5118110236220472" footer="0.5118110236220472"/>
  <pageSetup firstPageNumber="0" useFirstPageNumber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showZeros="0" zoomScaleSheetLayoutView="100" workbookViewId="0" topLeftCell="B1">
      <selection activeCell="B2" sqref="B2:F2"/>
    </sheetView>
  </sheetViews>
  <sheetFormatPr defaultColWidth="35.00390625" defaultRowHeight="14.25"/>
  <cols>
    <col min="1" max="1" width="11.875" style="256" hidden="1" customWidth="1"/>
    <col min="2" max="2" width="39.625" style="257" customWidth="1"/>
    <col min="3" max="5" width="13.00390625" style="257" customWidth="1"/>
    <col min="6" max="6" width="11.125" style="258" customWidth="1"/>
    <col min="7" max="11" width="10.625" style="257" customWidth="1"/>
    <col min="12" max="16384" width="35.00390625" style="257" customWidth="1"/>
  </cols>
  <sheetData>
    <row r="1" spans="1:6" s="253" customFormat="1" ht="27" customHeight="1">
      <c r="A1" s="259"/>
      <c r="B1" s="179" t="s">
        <v>447</v>
      </c>
      <c r="C1" s="179"/>
      <c r="D1" s="179"/>
      <c r="E1" s="179"/>
      <c r="F1" s="258"/>
    </row>
    <row r="2" spans="1:6" s="253" customFormat="1" ht="27" customHeight="1">
      <c r="A2" s="260"/>
      <c r="B2" s="413" t="s">
        <v>1730</v>
      </c>
      <c r="C2" s="413"/>
      <c r="D2" s="413"/>
      <c r="E2" s="413"/>
      <c r="F2" s="413"/>
    </row>
    <row r="3" spans="2:6" s="253" customFormat="1" ht="22.5" customHeight="1">
      <c r="B3" s="261"/>
      <c r="C3" s="261"/>
      <c r="D3" s="261"/>
      <c r="E3" s="261"/>
      <c r="F3" s="247" t="s">
        <v>31</v>
      </c>
    </row>
    <row r="4" spans="1:6" s="253" customFormat="1" ht="18.75" customHeight="1">
      <c r="A4" s="262"/>
      <c r="B4" s="419" t="s">
        <v>383</v>
      </c>
      <c r="C4" s="419" t="s">
        <v>33</v>
      </c>
      <c r="D4" s="419" t="s">
        <v>34</v>
      </c>
      <c r="E4" s="420" t="s">
        <v>97</v>
      </c>
      <c r="F4" s="420" t="s">
        <v>384</v>
      </c>
    </row>
    <row r="5" spans="1:6" s="253" customFormat="1" ht="21" customHeight="1">
      <c r="A5" s="262"/>
      <c r="B5" s="419"/>
      <c r="C5" s="419"/>
      <c r="D5" s="419"/>
      <c r="E5" s="420"/>
      <c r="F5" s="420"/>
    </row>
    <row r="6" spans="1:6" s="253" customFormat="1" ht="24" customHeight="1">
      <c r="A6" s="262"/>
      <c r="B6" s="263" t="s">
        <v>385</v>
      </c>
      <c r="C6" s="264">
        <f>C7+C12+C23+C31+C38+C45+C54+C60+C64+C70+C42+C49+C67</f>
        <v>250259</v>
      </c>
      <c r="D6" s="264">
        <f>D7+D12+D23+D31+D38+D45+D54+D60+D64+D70+D42+D49+D67</f>
        <v>276827</v>
      </c>
      <c r="E6" s="264">
        <f>E7+E12+E23+E31+E38+E45+E54+E60+E64+E70+E42+E49+E67</f>
        <v>276827</v>
      </c>
      <c r="F6" s="406">
        <f aca="true" t="shared" si="0" ref="F6:F18">E6/D6*100</f>
        <v>100</v>
      </c>
    </row>
    <row r="7" spans="1:6" s="253" customFormat="1" ht="21" customHeight="1">
      <c r="A7" s="265">
        <v>501</v>
      </c>
      <c r="B7" s="266" t="s">
        <v>386</v>
      </c>
      <c r="C7" s="264">
        <f>SUM(C8:C11)</f>
        <v>58010</v>
      </c>
      <c r="D7" s="264">
        <f>SUM(D8:D11)</f>
        <v>63399</v>
      </c>
      <c r="E7" s="264">
        <f>SUM(E8:E11)</f>
        <v>63399</v>
      </c>
      <c r="F7" s="406">
        <f t="shared" si="0"/>
        <v>100</v>
      </c>
    </row>
    <row r="8" spans="1:6" s="254" customFormat="1" ht="21" customHeight="1">
      <c r="A8" s="267">
        <v>50101</v>
      </c>
      <c r="B8" s="268" t="s">
        <v>387</v>
      </c>
      <c r="C8" s="250">
        <v>38088</v>
      </c>
      <c r="D8" s="250">
        <v>42882</v>
      </c>
      <c r="E8" s="250">
        <v>42882</v>
      </c>
      <c r="F8" s="407">
        <f t="shared" si="0"/>
        <v>100</v>
      </c>
    </row>
    <row r="9" spans="1:6" s="254" customFormat="1" ht="21" customHeight="1">
      <c r="A9" s="267">
        <v>50102</v>
      </c>
      <c r="B9" s="268" t="s">
        <v>388</v>
      </c>
      <c r="C9" s="250">
        <v>11547</v>
      </c>
      <c r="D9" s="250">
        <v>12373</v>
      </c>
      <c r="E9" s="250">
        <v>12373</v>
      </c>
      <c r="F9" s="407">
        <f t="shared" si="0"/>
        <v>100</v>
      </c>
    </row>
    <row r="10" spans="1:6" s="254" customFormat="1" ht="21" customHeight="1">
      <c r="A10" s="267">
        <v>50103</v>
      </c>
      <c r="B10" s="268" t="s">
        <v>389</v>
      </c>
      <c r="C10" s="250">
        <v>3914</v>
      </c>
      <c r="D10" s="250">
        <v>3797</v>
      </c>
      <c r="E10" s="250">
        <v>3797</v>
      </c>
      <c r="F10" s="407">
        <f t="shared" si="0"/>
        <v>100</v>
      </c>
    </row>
    <row r="11" spans="1:6" s="254" customFormat="1" ht="21" customHeight="1">
      <c r="A11" s="269">
        <v>50199</v>
      </c>
      <c r="B11" s="268" t="s">
        <v>390</v>
      </c>
      <c r="C11" s="250">
        <v>4461</v>
      </c>
      <c r="D11" s="250">
        <v>4347</v>
      </c>
      <c r="E11" s="250">
        <v>4347</v>
      </c>
      <c r="F11" s="407">
        <f t="shared" si="0"/>
        <v>100</v>
      </c>
    </row>
    <row r="12" spans="1:6" s="253" customFormat="1" ht="21" customHeight="1">
      <c r="A12" s="262">
        <v>502</v>
      </c>
      <c r="B12" s="266" t="s">
        <v>391</v>
      </c>
      <c r="C12" s="264">
        <f>SUM(C13:C22)</f>
        <v>26402</v>
      </c>
      <c r="D12" s="264">
        <f>SUM(D13:D22)</f>
        <v>56586</v>
      </c>
      <c r="E12" s="264">
        <f>SUM(E13:E22)</f>
        <v>56586</v>
      </c>
      <c r="F12" s="406">
        <f t="shared" si="0"/>
        <v>100</v>
      </c>
    </row>
    <row r="13" spans="1:6" s="254" customFormat="1" ht="21" customHeight="1">
      <c r="A13" s="269">
        <v>50201</v>
      </c>
      <c r="B13" s="268" t="s">
        <v>392</v>
      </c>
      <c r="C13" s="250">
        <v>16650</v>
      </c>
      <c r="D13" s="250">
        <v>26379</v>
      </c>
      <c r="E13" s="250">
        <v>26379</v>
      </c>
      <c r="F13" s="407">
        <f t="shared" si="0"/>
        <v>100</v>
      </c>
    </row>
    <row r="14" spans="1:6" s="254" customFormat="1" ht="21" customHeight="1">
      <c r="A14" s="269">
        <v>50202</v>
      </c>
      <c r="B14" s="268" t="s">
        <v>393</v>
      </c>
      <c r="C14" s="250">
        <v>281</v>
      </c>
      <c r="D14" s="250">
        <v>622</v>
      </c>
      <c r="E14" s="250">
        <v>622</v>
      </c>
      <c r="F14" s="407">
        <f t="shared" si="0"/>
        <v>100</v>
      </c>
    </row>
    <row r="15" spans="1:6" s="254" customFormat="1" ht="21" customHeight="1">
      <c r="A15" s="269">
        <v>50203</v>
      </c>
      <c r="B15" s="268" t="s">
        <v>394</v>
      </c>
      <c r="C15" s="250">
        <v>1350</v>
      </c>
      <c r="D15" s="250">
        <v>1350</v>
      </c>
      <c r="E15" s="250">
        <v>1350</v>
      </c>
      <c r="F15" s="407">
        <f t="shared" si="0"/>
        <v>100</v>
      </c>
    </row>
    <row r="16" spans="1:6" s="254" customFormat="1" ht="21" customHeight="1">
      <c r="A16" s="269">
        <v>50204</v>
      </c>
      <c r="B16" s="268" t="s">
        <v>395</v>
      </c>
      <c r="C16" s="250"/>
      <c r="D16" s="250">
        <v>451</v>
      </c>
      <c r="E16" s="250">
        <v>451</v>
      </c>
      <c r="F16" s="407"/>
    </row>
    <row r="17" spans="1:6" s="254" customFormat="1" ht="21" customHeight="1">
      <c r="A17" s="269">
        <v>50205</v>
      </c>
      <c r="B17" s="268" t="s">
        <v>396</v>
      </c>
      <c r="C17" s="250">
        <v>300</v>
      </c>
      <c r="D17" s="250">
        <v>3864</v>
      </c>
      <c r="E17" s="250">
        <v>3864</v>
      </c>
      <c r="F17" s="407">
        <f t="shared" si="0"/>
        <v>100</v>
      </c>
    </row>
    <row r="18" spans="1:6" s="254" customFormat="1" ht="21" customHeight="1">
      <c r="A18" s="269">
        <v>50206</v>
      </c>
      <c r="B18" s="268" t="s">
        <v>397</v>
      </c>
      <c r="C18" s="250">
        <v>401</v>
      </c>
      <c r="D18" s="250">
        <v>397</v>
      </c>
      <c r="E18" s="250">
        <v>397</v>
      </c>
      <c r="F18" s="407">
        <f t="shared" si="0"/>
        <v>100</v>
      </c>
    </row>
    <row r="19" spans="1:6" s="254" customFormat="1" ht="21" customHeight="1">
      <c r="A19" s="269">
        <v>50207</v>
      </c>
      <c r="B19" s="268" t="s">
        <v>398</v>
      </c>
      <c r="C19" s="250">
        <v>5</v>
      </c>
      <c r="D19" s="250">
        <v>0</v>
      </c>
      <c r="E19" s="250">
        <v>0</v>
      </c>
      <c r="F19" s="407"/>
    </row>
    <row r="20" spans="1:6" s="254" customFormat="1" ht="21" customHeight="1">
      <c r="A20" s="269">
        <v>50208</v>
      </c>
      <c r="B20" s="268" t="s">
        <v>399</v>
      </c>
      <c r="C20" s="250">
        <v>635</v>
      </c>
      <c r="D20" s="250">
        <v>635</v>
      </c>
      <c r="E20" s="250">
        <v>635</v>
      </c>
      <c r="F20" s="407">
        <f>E20/D20*100</f>
        <v>100</v>
      </c>
    </row>
    <row r="21" spans="1:6" s="254" customFormat="1" ht="21" customHeight="1">
      <c r="A21" s="269">
        <v>50209</v>
      </c>
      <c r="B21" s="268" t="s">
        <v>400</v>
      </c>
      <c r="C21" s="250">
        <v>2200</v>
      </c>
      <c r="D21" s="250">
        <v>2200</v>
      </c>
      <c r="E21" s="250">
        <v>2200</v>
      </c>
      <c r="F21" s="407">
        <f>E21/D21*100</f>
        <v>100</v>
      </c>
    </row>
    <row r="22" spans="1:6" s="254" customFormat="1" ht="21" customHeight="1">
      <c r="A22" s="269">
        <v>50299</v>
      </c>
      <c r="B22" s="268" t="s">
        <v>401</v>
      </c>
      <c r="C22" s="250">
        <v>4580</v>
      </c>
      <c r="D22" s="250">
        <v>20688</v>
      </c>
      <c r="E22" s="250">
        <v>20688</v>
      </c>
      <c r="F22" s="407">
        <f>E22/D22*100</f>
        <v>100</v>
      </c>
    </row>
    <row r="23" spans="1:6" s="255" customFormat="1" ht="21" customHeight="1">
      <c r="A23" s="270">
        <v>503</v>
      </c>
      <c r="B23" s="266" t="s">
        <v>402</v>
      </c>
      <c r="C23" s="264">
        <f>SUM(C24:C30)</f>
        <v>0</v>
      </c>
      <c r="D23" s="264">
        <f>SUM(D24:D30)</f>
        <v>0</v>
      </c>
      <c r="E23" s="264">
        <f>SUM(E24:E30)</f>
        <v>0</v>
      </c>
      <c r="F23" s="407"/>
    </row>
    <row r="24" spans="1:6" s="254" customFormat="1" ht="21" customHeight="1">
      <c r="A24" s="269">
        <v>50301</v>
      </c>
      <c r="B24" s="268" t="s">
        <v>403</v>
      </c>
      <c r="C24" s="250"/>
      <c r="D24" s="250"/>
      <c r="E24" s="250"/>
      <c r="F24" s="407"/>
    </row>
    <row r="25" spans="1:6" s="254" customFormat="1" ht="21" customHeight="1">
      <c r="A25" s="269">
        <v>50302</v>
      </c>
      <c r="B25" s="268" t="s">
        <v>404</v>
      </c>
      <c r="C25" s="250"/>
      <c r="D25" s="250"/>
      <c r="E25" s="250"/>
      <c r="F25" s="407"/>
    </row>
    <row r="26" spans="1:6" s="254" customFormat="1" ht="21" customHeight="1">
      <c r="A26" s="269">
        <v>50303</v>
      </c>
      <c r="B26" s="268" t="s">
        <v>405</v>
      </c>
      <c r="C26" s="250"/>
      <c r="D26" s="250"/>
      <c r="E26" s="250"/>
      <c r="F26" s="407"/>
    </row>
    <row r="27" spans="1:6" s="254" customFormat="1" ht="21" customHeight="1">
      <c r="A27" s="269">
        <v>50305</v>
      </c>
      <c r="B27" s="268" t="s">
        <v>406</v>
      </c>
      <c r="C27" s="250"/>
      <c r="D27" s="250"/>
      <c r="E27" s="250"/>
      <c r="F27" s="407"/>
    </row>
    <row r="28" spans="1:6" s="254" customFormat="1" ht="21" customHeight="1">
      <c r="A28" s="269">
        <v>50306</v>
      </c>
      <c r="B28" s="268" t="s">
        <v>407</v>
      </c>
      <c r="C28" s="250"/>
      <c r="D28" s="250"/>
      <c r="E28" s="250"/>
      <c r="F28" s="407"/>
    </row>
    <row r="29" spans="1:6" s="254" customFormat="1" ht="21" customHeight="1">
      <c r="A29" s="269">
        <v>50307</v>
      </c>
      <c r="B29" s="268" t="s">
        <v>408</v>
      </c>
      <c r="C29" s="250"/>
      <c r="D29" s="250"/>
      <c r="E29" s="250"/>
      <c r="F29" s="407"/>
    </row>
    <row r="30" spans="1:6" s="254" customFormat="1" ht="21" customHeight="1">
      <c r="A30" s="269">
        <v>50399</v>
      </c>
      <c r="B30" s="268" t="s">
        <v>409</v>
      </c>
      <c r="C30" s="250"/>
      <c r="D30" s="250"/>
      <c r="E30" s="250"/>
      <c r="F30" s="407"/>
    </row>
    <row r="31" spans="1:6" s="255" customFormat="1" ht="21" customHeight="1">
      <c r="A31" s="255">
        <v>504</v>
      </c>
      <c r="B31" s="266" t="s">
        <v>410</v>
      </c>
      <c r="C31" s="264">
        <f>SUM(C32:C37)</f>
        <v>0</v>
      </c>
      <c r="D31" s="264">
        <f>SUM(D32:D37)</f>
        <v>0</v>
      </c>
      <c r="E31" s="264">
        <f>SUM(E32:E37)</f>
        <v>0</v>
      </c>
      <c r="F31" s="407"/>
    </row>
    <row r="32" spans="1:6" s="253" customFormat="1" ht="21" customHeight="1">
      <c r="A32" s="253">
        <v>50401</v>
      </c>
      <c r="B32" s="268" t="s">
        <v>403</v>
      </c>
      <c r="C32" s="250"/>
      <c r="D32" s="250"/>
      <c r="E32" s="250"/>
      <c r="F32" s="407"/>
    </row>
    <row r="33" spans="1:6" s="254" customFormat="1" ht="21" customHeight="1">
      <c r="A33" s="254">
        <v>50402</v>
      </c>
      <c r="B33" s="268" t="s">
        <v>404</v>
      </c>
      <c r="C33" s="250"/>
      <c r="D33" s="250"/>
      <c r="E33" s="250"/>
      <c r="F33" s="407"/>
    </row>
    <row r="34" spans="2:6" s="254" customFormat="1" ht="21" customHeight="1">
      <c r="B34" s="268" t="s">
        <v>405</v>
      </c>
      <c r="C34" s="250"/>
      <c r="D34" s="250"/>
      <c r="E34" s="250"/>
      <c r="F34" s="407"/>
    </row>
    <row r="35" spans="1:6" s="253" customFormat="1" ht="21" customHeight="1">
      <c r="A35" s="253">
        <v>50403</v>
      </c>
      <c r="B35" s="268" t="s">
        <v>407</v>
      </c>
      <c r="C35" s="250"/>
      <c r="D35" s="250"/>
      <c r="E35" s="250"/>
      <c r="F35" s="407"/>
    </row>
    <row r="36" spans="1:6" s="253" customFormat="1" ht="21" customHeight="1">
      <c r="A36" s="253">
        <v>50405</v>
      </c>
      <c r="B36" s="268" t="s">
        <v>408</v>
      </c>
      <c r="C36" s="250"/>
      <c r="D36" s="250"/>
      <c r="E36" s="250"/>
      <c r="F36" s="407"/>
    </row>
    <row r="37" spans="1:6" s="253" customFormat="1" ht="21" customHeight="1">
      <c r="A37" s="253">
        <v>50499</v>
      </c>
      <c r="B37" s="268" t="s">
        <v>409</v>
      </c>
      <c r="C37" s="250"/>
      <c r="D37" s="250"/>
      <c r="E37" s="250"/>
      <c r="F37" s="407"/>
    </row>
    <row r="38" spans="1:6" s="253" customFormat="1" ht="21" customHeight="1">
      <c r="A38" s="253">
        <v>505</v>
      </c>
      <c r="B38" s="266" t="s">
        <v>411</v>
      </c>
      <c r="C38" s="264">
        <f>SUM(C39:C41)</f>
        <v>119877</v>
      </c>
      <c r="D38" s="264">
        <f>SUM(D39:D41)</f>
        <v>110872</v>
      </c>
      <c r="E38" s="264">
        <f>SUM(E39:E41)</f>
        <v>110872</v>
      </c>
      <c r="F38" s="406">
        <f>E38/D38*100</f>
        <v>100</v>
      </c>
    </row>
    <row r="39" spans="1:6" s="254" customFormat="1" ht="21" customHeight="1">
      <c r="A39" s="254">
        <v>50501</v>
      </c>
      <c r="B39" s="268" t="s">
        <v>412</v>
      </c>
      <c r="C39" s="250">
        <v>85670</v>
      </c>
      <c r="D39" s="250">
        <v>79542</v>
      </c>
      <c r="E39" s="250">
        <v>79542</v>
      </c>
      <c r="F39" s="407">
        <f>E39/D39*100</f>
        <v>100</v>
      </c>
    </row>
    <row r="40" spans="1:6" s="254" customFormat="1" ht="21" customHeight="1">
      <c r="A40" s="254">
        <v>50502</v>
      </c>
      <c r="B40" s="268" t="s">
        <v>413</v>
      </c>
      <c r="C40" s="250">
        <v>25007</v>
      </c>
      <c r="D40" s="250">
        <v>22130</v>
      </c>
      <c r="E40" s="250">
        <v>22130</v>
      </c>
      <c r="F40" s="407">
        <f>E40/D40*100</f>
        <v>100</v>
      </c>
    </row>
    <row r="41" spans="1:6" s="254" customFormat="1" ht="21" customHeight="1">
      <c r="A41" s="254">
        <v>50599</v>
      </c>
      <c r="B41" s="268" t="s">
        <v>414</v>
      </c>
      <c r="C41" s="250">
        <v>9200</v>
      </c>
      <c r="D41" s="250">
        <v>9200</v>
      </c>
      <c r="E41" s="250">
        <v>9200</v>
      </c>
      <c r="F41" s="407">
        <f>E41/D41*100</f>
        <v>100</v>
      </c>
    </row>
    <row r="42" spans="1:6" s="255" customFormat="1" ht="21" customHeight="1">
      <c r="A42" s="255">
        <v>506</v>
      </c>
      <c r="B42" s="266" t="s">
        <v>415</v>
      </c>
      <c r="C42" s="264">
        <f>SUM(C43:C44)</f>
        <v>0</v>
      </c>
      <c r="D42" s="264">
        <f>SUM(D43:D44)</f>
        <v>0</v>
      </c>
      <c r="E42" s="264">
        <f>SUM(E43:E44)</f>
        <v>0</v>
      </c>
      <c r="F42" s="407"/>
    </row>
    <row r="43" spans="1:6" s="254" customFormat="1" ht="21" customHeight="1">
      <c r="A43" s="254">
        <v>50601</v>
      </c>
      <c r="B43" s="268" t="s">
        <v>416</v>
      </c>
      <c r="C43" s="250"/>
      <c r="D43" s="250"/>
      <c r="E43" s="250"/>
      <c r="F43" s="407"/>
    </row>
    <row r="44" spans="1:6" s="253" customFormat="1" ht="21" customHeight="1">
      <c r="A44" s="253">
        <v>50602</v>
      </c>
      <c r="B44" s="268" t="s">
        <v>417</v>
      </c>
      <c r="C44" s="250"/>
      <c r="D44" s="250"/>
      <c r="E44" s="250"/>
      <c r="F44" s="407"/>
    </row>
    <row r="45" spans="1:6" s="255" customFormat="1" ht="21" customHeight="1">
      <c r="A45" s="255">
        <v>507</v>
      </c>
      <c r="B45" s="266" t="s">
        <v>418</v>
      </c>
      <c r="C45" s="264">
        <f>SUM(C46:C48)</f>
        <v>0</v>
      </c>
      <c r="D45" s="264">
        <f>SUM(D46:D48)</f>
        <v>0</v>
      </c>
      <c r="E45" s="264">
        <f>SUM(E46:E48)</f>
        <v>0</v>
      </c>
      <c r="F45" s="407"/>
    </row>
    <row r="46" spans="1:6" s="253" customFormat="1" ht="21" customHeight="1">
      <c r="A46" s="253">
        <v>50701</v>
      </c>
      <c r="B46" s="268" t="s">
        <v>419</v>
      </c>
      <c r="C46" s="250"/>
      <c r="D46" s="250"/>
      <c r="E46" s="250"/>
      <c r="F46" s="407"/>
    </row>
    <row r="47" spans="1:6" s="253" customFormat="1" ht="21" customHeight="1">
      <c r="A47" s="253">
        <v>50702</v>
      </c>
      <c r="B47" s="268" t="s">
        <v>420</v>
      </c>
      <c r="C47" s="250"/>
      <c r="D47" s="250"/>
      <c r="E47" s="250"/>
      <c r="F47" s="407"/>
    </row>
    <row r="48" spans="1:6" s="254" customFormat="1" ht="21" customHeight="1">
      <c r="A48" s="254">
        <v>50799</v>
      </c>
      <c r="B48" s="268" t="s">
        <v>421</v>
      </c>
      <c r="C48" s="250"/>
      <c r="D48" s="250"/>
      <c r="E48" s="250"/>
      <c r="F48" s="407"/>
    </row>
    <row r="49" spans="2:6" s="254" customFormat="1" ht="21" customHeight="1">
      <c r="B49" s="266" t="s">
        <v>422</v>
      </c>
      <c r="C49" s="264">
        <f>SUM(C50:C53)</f>
        <v>0</v>
      </c>
      <c r="D49" s="264">
        <f>SUM(D50:D53)</f>
        <v>0</v>
      </c>
      <c r="E49" s="264">
        <f>SUM(E50:E53)</f>
        <v>0</v>
      </c>
      <c r="F49" s="407"/>
    </row>
    <row r="50" spans="2:6" s="254" customFormat="1" ht="21" customHeight="1">
      <c r="B50" s="268" t="s">
        <v>423</v>
      </c>
      <c r="C50" s="250"/>
      <c r="D50" s="250"/>
      <c r="E50" s="250"/>
      <c r="F50" s="407"/>
    </row>
    <row r="51" spans="2:6" s="254" customFormat="1" ht="21" customHeight="1">
      <c r="B51" s="268" t="s">
        <v>424</v>
      </c>
      <c r="C51" s="250"/>
      <c r="D51" s="250"/>
      <c r="E51" s="250"/>
      <c r="F51" s="407"/>
    </row>
    <row r="52" spans="2:6" s="254" customFormat="1" ht="21" customHeight="1">
      <c r="B52" s="268" t="s">
        <v>425</v>
      </c>
      <c r="C52" s="250"/>
      <c r="D52" s="250"/>
      <c r="E52" s="250"/>
      <c r="F52" s="407"/>
    </row>
    <row r="53" spans="2:6" s="254" customFormat="1" ht="21" customHeight="1">
      <c r="B53" s="268" t="s">
        <v>426</v>
      </c>
      <c r="C53" s="250"/>
      <c r="D53" s="250"/>
      <c r="E53" s="250"/>
      <c r="F53" s="407"/>
    </row>
    <row r="54" spans="1:6" s="253" customFormat="1" ht="21" customHeight="1">
      <c r="A54" s="253">
        <v>509</v>
      </c>
      <c r="B54" s="266" t="s">
        <v>427</v>
      </c>
      <c r="C54" s="264">
        <f>SUM(C55:C59)</f>
        <v>45970</v>
      </c>
      <c r="D54" s="264">
        <f>SUM(D55:D59)</f>
        <v>45970</v>
      </c>
      <c r="E54" s="264">
        <f>SUM(E55:E59)</f>
        <v>45970</v>
      </c>
      <c r="F54" s="406">
        <f aca="true" t="shared" si="1" ref="F54:F59">E54/D54*100</f>
        <v>100</v>
      </c>
    </row>
    <row r="55" spans="1:6" s="254" customFormat="1" ht="21" customHeight="1">
      <c r="A55" s="254">
        <v>50901</v>
      </c>
      <c r="B55" s="268" t="s">
        <v>428</v>
      </c>
      <c r="C55" s="250">
        <v>17640</v>
      </c>
      <c r="D55" s="250">
        <v>17640</v>
      </c>
      <c r="E55" s="250">
        <v>17640</v>
      </c>
      <c r="F55" s="407">
        <f t="shared" si="1"/>
        <v>100</v>
      </c>
    </row>
    <row r="56" spans="1:6" s="254" customFormat="1" ht="21" customHeight="1">
      <c r="A56" s="254">
        <v>50902</v>
      </c>
      <c r="B56" s="268" t="s">
        <v>429</v>
      </c>
      <c r="C56" s="250">
        <v>910</v>
      </c>
      <c r="D56" s="250">
        <v>910</v>
      </c>
      <c r="E56" s="250">
        <v>910</v>
      </c>
      <c r="F56" s="407">
        <f t="shared" si="1"/>
        <v>100</v>
      </c>
    </row>
    <row r="57" spans="1:6" s="254" customFormat="1" ht="21" customHeight="1">
      <c r="A57" s="254">
        <v>50903</v>
      </c>
      <c r="B57" s="268" t="s">
        <v>430</v>
      </c>
      <c r="C57" s="250">
        <v>6404</v>
      </c>
      <c r="D57" s="250">
        <v>6404</v>
      </c>
      <c r="E57" s="250">
        <v>6404</v>
      </c>
      <c r="F57" s="407">
        <f t="shared" si="1"/>
        <v>100</v>
      </c>
    </row>
    <row r="58" spans="1:6" s="254" customFormat="1" ht="21" customHeight="1">
      <c r="A58" s="254">
        <v>50905</v>
      </c>
      <c r="B58" s="268" t="s">
        <v>431</v>
      </c>
      <c r="C58" s="250">
        <v>111</v>
      </c>
      <c r="D58" s="250">
        <v>111</v>
      </c>
      <c r="E58" s="250">
        <v>111</v>
      </c>
      <c r="F58" s="407">
        <f t="shared" si="1"/>
        <v>100</v>
      </c>
    </row>
    <row r="59" spans="1:6" s="254" customFormat="1" ht="21" customHeight="1">
      <c r="A59" s="254">
        <v>50999</v>
      </c>
      <c r="B59" s="268" t="s">
        <v>432</v>
      </c>
      <c r="C59" s="250">
        <v>20905</v>
      </c>
      <c r="D59" s="250">
        <v>20905</v>
      </c>
      <c r="E59" s="250">
        <v>20905</v>
      </c>
      <c r="F59" s="407">
        <f t="shared" si="1"/>
        <v>100</v>
      </c>
    </row>
    <row r="60" spans="1:6" s="253" customFormat="1" ht="21" customHeight="1">
      <c r="A60" s="253">
        <v>510</v>
      </c>
      <c r="B60" s="266" t="s">
        <v>433</v>
      </c>
      <c r="C60" s="264">
        <f>SUM(C61:C63)</f>
        <v>0</v>
      </c>
      <c r="D60" s="264">
        <f>SUM(D61:D63)</f>
        <v>0</v>
      </c>
      <c r="E60" s="264">
        <f>SUM(E61:E63)</f>
        <v>0</v>
      </c>
      <c r="F60" s="407"/>
    </row>
    <row r="61" spans="1:6" s="254" customFormat="1" ht="21" customHeight="1">
      <c r="A61" s="254">
        <v>51002</v>
      </c>
      <c r="B61" s="268" t="s">
        <v>434</v>
      </c>
      <c r="C61" s="250"/>
      <c r="D61" s="250"/>
      <c r="E61" s="250"/>
      <c r="F61" s="407"/>
    </row>
    <row r="62" spans="1:6" s="254" customFormat="1" ht="21" customHeight="1">
      <c r="A62" s="254">
        <v>51003</v>
      </c>
      <c r="B62" s="268" t="s">
        <v>255</v>
      </c>
      <c r="C62" s="250"/>
      <c r="D62" s="250"/>
      <c r="E62" s="250"/>
      <c r="F62" s="407"/>
    </row>
    <row r="63" spans="1:6" s="254" customFormat="1" ht="21" customHeight="1">
      <c r="A63" s="254">
        <v>51004</v>
      </c>
      <c r="B63" s="268" t="s">
        <v>435</v>
      </c>
      <c r="C63" s="250"/>
      <c r="D63" s="250"/>
      <c r="E63" s="250"/>
      <c r="F63" s="407"/>
    </row>
    <row r="64" spans="1:6" s="255" customFormat="1" ht="21" customHeight="1">
      <c r="A64" s="255">
        <v>511</v>
      </c>
      <c r="B64" s="266" t="s">
        <v>436</v>
      </c>
      <c r="C64" s="264">
        <f>SUM(C65:C66)</f>
        <v>0</v>
      </c>
      <c r="D64" s="264">
        <f>SUM(D65:D66)</f>
        <v>0</v>
      </c>
      <c r="E64" s="264">
        <f>SUM(E65:E66)</f>
        <v>0</v>
      </c>
      <c r="F64" s="407"/>
    </row>
    <row r="65" spans="1:6" s="254" customFormat="1" ht="21" customHeight="1">
      <c r="A65" s="254">
        <v>51101</v>
      </c>
      <c r="B65" s="268" t="s">
        <v>437</v>
      </c>
      <c r="C65" s="250"/>
      <c r="D65" s="250"/>
      <c r="E65" s="250"/>
      <c r="F65" s="407"/>
    </row>
    <row r="66" spans="1:6" s="254" customFormat="1" ht="21" customHeight="1">
      <c r="A66" s="254">
        <v>51102</v>
      </c>
      <c r="B66" s="268" t="s">
        <v>438</v>
      </c>
      <c r="C66" s="250"/>
      <c r="D66" s="250"/>
      <c r="E66" s="250"/>
      <c r="F66" s="407"/>
    </row>
    <row r="67" spans="2:6" s="254" customFormat="1" ht="21" customHeight="1">
      <c r="B67" s="266" t="s">
        <v>439</v>
      </c>
      <c r="C67" s="264">
        <f>SUM(C68:C69)</f>
        <v>0</v>
      </c>
      <c r="D67" s="264">
        <f>SUM(D68:D69)</f>
        <v>0</v>
      </c>
      <c r="E67" s="264">
        <f>SUM(E68:E69)</f>
        <v>0</v>
      </c>
      <c r="F67" s="407"/>
    </row>
    <row r="68" spans="2:6" s="254" customFormat="1" ht="21" customHeight="1">
      <c r="B68" s="268" t="s">
        <v>440</v>
      </c>
      <c r="C68" s="250"/>
      <c r="D68" s="250"/>
      <c r="E68" s="250"/>
      <c r="F68" s="407"/>
    </row>
    <row r="69" spans="2:6" s="254" customFormat="1" ht="21" customHeight="1">
      <c r="B69" s="268" t="s">
        <v>441</v>
      </c>
      <c r="C69" s="250"/>
      <c r="D69" s="250"/>
      <c r="E69" s="250"/>
      <c r="F69" s="407"/>
    </row>
    <row r="70" spans="1:6" s="255" customFormat="1" ht="21" customHeight="1">
      <c r="A70" s="255">
        <v>599</v>
      </c>
      <c r="B70" s="266" t="s">
        <v>442</v>
      </c>
      <c r="C70" s="264">
        <f>SUM(C71:C75)</f>
        <v>0</v>
      </c>
      <c r="D70" s="264">
        <f>SUM(D71:D75)</f>
        <v>0</v>
      </c>
      <c r="E70" s="264">
        <f>SUM(E71:E75)</f>
        <v>0</v>
      </c>
      <c r="F70" s="407"/>
    </row>
    <row r="71" spans="1:6" s="255" customFormat="1" ht="21" customHeight="1">
      <c r="A71" s="254">
        <v>59907</v>
      </c>
      <c r="B71" s="268" t="s">
        <v>443</v>
      </c>
      <c r="C71" s="250"/>
      <c r="D71" s="250"/>
      <c r="E71" s="250"/>
      <c r="F71" s="407"/>
    </row>
    <row r="72" spans="1:6" s="255" customFormat="1" ht="21" customHeight="1">
      <c r="A72" s="254"/>
      <c r="B72" s="268" t="s">
        <v>444</v>
      </c>
      <c r="C72" s="250"/>
      <c r="D72" s="250"/>
      <c r="E72" s="250"/>
      <c r="F72" s="407"/>
    </row>
    <row r="73" spans="1:6" s="255" customFormat="1" ht="21" customHeight="1">
      <c r="A73" s="254">
        <v>59906</v>
      </c>
      <c r="B73" s="268" t="s">
        <v>445</v>
      </c>
      <c r="C73" s="250"/>
      <c r="D73" s="250"/>
      <c r="E73" s="250"/>
      <c r="F73" s="407"/>
    </row>
    <row r="74" spans="1:6" s="255" customFormat="1" ht="21" customHeight="1">
      <c r="A74" s="254">
        <v>59908</v>
      </c>
      <c r="B74" s="271" t="s">
        <v>446</v>
      </c>
      <c r="C74" s="250"/>
      <c r="D74" s="250"/>
      <c r="E74" s="250"/>
      <c r="F74" s="407"/>
    </row>
    <row r="75" spans="1:6" s="254" customFormat="1" ht="21" customHeight="1">
      <c r="A75" s="254">
        <v>59999</v>
      </c>
      <c r="B75" s="268" t="s">
        <v>272</v>
      </c>
      <c r="C75" s="250"/>
      <c r="D75" s="250"/>
      <c r="E75" s="250"/>
      <c r="F75" s="407"/>
    </row>
  </sheetData>
  <sheetProtection/>
  <mergeCells count="6">
    <mergeCell ref="B2:F2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9842519685039371" bottom="0.7874015748031497" header="0.5118110236220472" footer="0.5118110236220472"/>
  <pageSetup firstPageNumber="0" useFirstPageNumber="1"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2" sqref="A2:D2"/>
    </sheetView>
  </sheetViews>
  <sheetFormatPr defaultColWidth="9.00390625" defaultRowHeight="32.25" customHeight="1"/>
  <cols>
    <col min="1" max="1" width="42.125" style="245" customWidth="1"/>
    <col min="2" max="4" width="13.375" style="245" customWidth="1"/>
    <col min="5" max="184" width="10.75390625" style="245" customWidth="1"/>
    <col min="185" max="16384" width="9.00390625" style="245" customWidth="1"/>
  </cols>
  <sheetData>
    <row r="1" spans="1:2" ht="27" customHeight="1">
      <c r="A1" s="179" t="s">
        <v>448</v>
      </c>
      <c r="B1" s="179"/>
    </row>
    <row r="2" spans="1:4" ht="27" customHeight="1">
      <c r="A2" s="413" t="s">
        <v>1745</v>
      </c>
      <c r="B2" s="413"/>
      <c r="C2" s="413"/>
      <c r="D2" s="413"/>
    </row>
    <row r="3" spans="1:4" s="239" customFormat="1" ht="27" customHeight="1">
      <c r="A3" s="246"/>
      <c r="B3" s="246"/>
      <c r="D3" s="247" t="s">
        <v>31</v>
      </c>
    </row>
    <row r="4" spans="1:4" s="240" customFormat="1" ht="27" customHeight="1">
      <c r="A4" s="248" t="s">
        <v>32</v>
      </c>
      <c r="B4" s="248" t="s">
        <v>449</v>
      </c>
      <c r="C4" s="248" t="s">
        <v>97</v>
      </c>
      <c r="D4" s="248" t="s">
        <v>36</v>
      </c>
    </row>
    <row r="5" spans="1:4" s="241" customFormat="1" ht="27" customHeight="1">
      <c r="A5" s="249" t="s">
        <v>240</v>
      </c>
      <c r="B5" s="250">
        <f>SUM(B6:B17)</f>
        <v>16056</v>
      </c>
      <c r="C5" s="250">
        <f>SUM(C6:C17)</f>
        <v>16056</v>
      </c>
      <c r="D5" s="407">
        <f>C5/B5*100</f>
        <v>100</v>
      </c>
    </row>
    <row r="6" spans="1:4" s="242" customFormat="1" ht="27" customHeight="1">
      <c r="A6" s="251" t="s">
        <v>1722</v>
      </c>
      <c r="B6" s="250">
        <v>2460</v>
      </c>
      <c r="C6" s="250">
        <v>2460</v>
      </c>
      <c r="D6" s="407">
        <f aca="true" t="shared" si="0" ref="D6:D13">C6/B6*100</f>
        <v>100</v>
      </c>
    </row>
    <row r="7" spans="1:4" s="242" customFormat="1" ht="27" customHeight="1">
      <c r="A7" s="251" t="s">
        <v>1723</v>
      </c>
      <c r="B7" s="250">
        <v>1630</v>
      </c>
      <c r="C7" s="250">
        <v>1630</v>
      </c>
      <c r="D7" s="407">
        <f t="shared" si="0"/>
        <v>100</v>
      </c>
    </row>
    <row r="8" spans="1:4" s="242" customFormat="1" ht="27" customHeight="1">
      <c r="A8" s="251" t="s">
        <v>1724</v>
      </c>
      <c r="B8" s="250">
        <v>466</v>
      </c>
      <c r="C8" s="250">
        <v>466</v>
      </c>
      <c r="D8" s="407">
        <f t="shared" si="0"/>
        <v>100</v>
      </c>
    </row>
    <row r="9" spans="1:4" s="242" customFormat="1" ht="27" customHeight="1">
      <c r="A9" s="251" t="s">
        <v>1735</v>
      </c>
      <c r="B9" s="250">
        <v>500</v>
      </c>
      <c r="C9" s="250">
        <v>500</v>
      </c>
      <c r="D9" s="407">
        <f t="shared" si="0"/>
        <v>100</v>
      </c>
    </row>
    <row r="10" spans="1:4" s="243" customFormat="1" ht="27" customHeight="1">
      <c r="A10" s="251" t="s">
        <v>1736</v>
      </c>
      <c r="B10" s="250">
        <v>420</v>
      </c>
      <c r="C10" s="250">
        <v>420</v>
      </c>
      <c r="D10" s="407">
        <f t="shared" si="0"/>
        <v>100</v>
      </c>
    </row>
    <row r="11" spans="1:4" s="243" customFormat="1" ht="27" customHeight="1">
      <c r="A11" s="251" t="s">
        <v>1725</v>
      </c>
      <c r="B11" s="250">
        <v>2300</v>
      </c>
      <c r="C11" s="250">
        <v>2300</v>
      </c>
      <c r="D11" s="407">
        <f t="shared" si="0"/>
        <v>100</v>
      </c>
    </row>
    <row r="12" spans="1:4" s="243" customFormat="1" ht="27" customHeight="1">
      <c r="A12" s="251" t="s">
        <v>1726</v>
      </c>
      <c r="B12" s="250">
        <v>2347</v>
      </c>
      <c r="C12" s="250">
        <v>2347</v>
      </c>
      <c r="D12" s="407">
        <f t="shared" si="0"/>
        <v>100</v>
      </c>
    </row>
    <row r="13" spans="1:4" s="242" customFormat="1" ht="27" customHeight="1">
      <c r="A13" s="251" t="s">
        <v>1727</v>
      </c>
      <c r="B13" s="250">
        <v>5933</v>
      </c>
      <c r="C13" s="250">
        <v>5933</v>
      </c>
      <c r="D13" s="407">
        <f t="shared" si="0"/>
        <v>100</v>
      </c>
    </row>
    <row r="14" spans="1:4" s="243" customFormat="1" ht="27" customHeight="1">
      <c r="A14" s="251"/>
      <c r="B14" s="250"/>
      <c r="C14" s="250"/>
      <c r="D14" s="195"/>
    </row>
    <row r="15" spans="1:4" s="244" customFormat="1" ht="27" customHeight="1">
      <c r="A15" s="252"/>
      <c r="B15" s="250"/>
      <c r="C15" s="250"/>
      <c r="D15" s="195"/>
    </row>
    <row r="16" spans="1:4" s="242" customFormat="1" ht="27" customHeight="1">
      <c r="A16" s="251"/>
      <c r="B16" s="250"/>
      <c r="C16" s="250"/>
      <c r="D16" s="195"/>
    </row>
    <row r="17" spans="1:4" s="243" customFormat="1" ht="27" customHeight="1">
      <c r="A17" s="251"/>
      <c r="B17" s="250"/>
      <c r="C17" s="250"/>
      <c r="D17" s="195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L64"/>
  <sheetViews>
    <sheetView showZeros="0" zoomScaleSheetLayoutView="100" workbookViewId="0" topLeftCell="A1">
      <selection activeCell="A2" sqref="A2:F2"/>
    </sheetView>
  </sheetViews>
  <sheetFormatPr defaultColWidth="9.00390625" defaultRowHeight="14.25"/>
  <cols>
    <col min="1" max="1" width="36.625" style="177" customWidth="1"/>
    <col min="2" max="2" width="12.375" style="178" customWidth="1"/>
    <col min="3" max="3" width="11.50390625" style="178" customWidth="1"/>
    <col min="4" max="4" width="10.75390625" style="178" customWidth="1"/>
    <col min="5" max="6" width="10.25390625" style="178" customWidth="1"/>
    <col min="7" max="224" width="9.00390625" style="177" customWidth="1"/>
  </cols>
  <sheetData>
    <row r="1" spans="1:6" ht="27" customHeight="1">
      <c r="A1" s="179" t="s">
        <v>450</v>
      </c>
      <c r="B1" s="180"/>
      <c r="C1" s="180"/>
      <c r="D1" s="180"/>
      <c r="E1" s="180"/>
      <c r="F1" s="180"/>
    </row>
    <row r="2" spans="1:6" ht="30" customHeight="1">
      <c r="A2" s="413" t="s">
        <v>1746</v>
      </c>
      <c r="B2" s="413"/>
      <c r="C2" s="413"/>
      <c r="D2" s="413"/>
      <c r="E2" s="413"/>
      <c r="F2" s="413"/>
    </row>
    <row r="3" spans="1:12" ht="23.25" customHeight="1">
      <c r="A3" s="181"/>
      <c r="B3" s="182"/>
      <c r="C3" s="421"/>
      <c r="D3" s="421"/>
      <c r="E3" s="422" t="s">
        <v>31</v>
      </c>
      <c r="F3" s="422"/>
      <c r="H3" s="147"/>
      <c r="I3" s="147"/>
      <c r="J3" s="147"/>
      <c r="K3" s="147"/>
      <c r="L3" s="147"/>
    </row>
    <row r="4" spans="1:12" ht="36.75" customHeight="1">
      <c r="A4" s="186" t="s">
        <v>383</v>
      </c>
      <c r="B4" s="187" t="s">
        <v>33</v>
      </c>
      <c r="C4" s="187" t="s">
        <v>34</v>
      </c>
      <c r="D4" s="187" t="s">
        <v>97</v>
      </c>
      <c r="E4" s="187" t="s">
        <v>451</v>
      </c>
      <c r="F4" s="187" t="s">
        <v>452</v>
      </c>
      <c r="H4" s="147"/>
      <c r="I4" s="147"/>
      <c r="J4" s="147"/>
      <c r="K4" s="147"/>
      <c r="L4" s="147"/>
    </row>
    <row r="5" spans="1:6" s="147" customFormat="1" ht="33" customHeight="1">
      <c r="A5" s="206" t="s">
        <v>453</v>
      </c>
      <c r="B5" s="207"/>
      <c r="C5" s="207"/>
      <c r="D5" s="207"/>
      <c r="E5" s="400"/>
      <c r="F5" s="400"/>
    </row>
    <row r="6" spans="1:6" s="147" customFormat="1" ht="33" customHeight="1">
      <c r="A6" s="208" t="s">
        <v>454</v>
      </c>
      <c r="B6" s="207"/>
      <c r="C6" s="207"/>
      <c r="D6" s="207"/>
      <c r="E6" s="400"/>
      <c r="F6" s="400"/>
    </row>
    <row r="7" spans="1:12" s="147" customFormat="1" ht="33" customHeight="1">
      <c r="A7" s="206" t="s">
        <v>455</v>
      </c>
      <c r="B7" s="207">
        <v>3500</v>
      </c>
      <c r="C7" s="207">
        <v>3500</v>
      </c>
      <c r="D7" s="207">
        <v>4429</v>
      </c>
      <c r="E7" s="400">
        <f>D7/C7*100</f>
        <v>126.5</v>
      </c>
      <c r="F7" s="400">
        <v>3.4</v>
      </c>
      <c r="K7" s="166"/>
      <c r="L7" s="404"/>
    </row>
    <row r="8" spans="1:12" s="147" customFormat="1" ht="33" customHeight="1">
      <c r="A8" s="206" t="s">
        <v>456</v>
      </c>
      <c r="B8" s="207">
        <v>300</v>
      </c>
      <c r="C8" s="207">
        <v>300</v>
      </c>
      <c r="D8" s="207">
        <v>232</v>
      </c>
      <c r="E8" s="400">
        <f aca="true" t="shared" si="0" ref="E8:E23">D8/C8*100</f>
        <v>77.3</v>
      </c>
      <c r="F8" s="400">
        <v>452.4</v>
      </c>
      <c r="K8" s="166"/>
      <c r="L8" s="404"/>
    </row>
    <row r="9" spans="1:12" s="147" customFormat="1" ht="33" customHeight="1">
      <c r="A9" s="206" t="s">
        <v>457</v>
      </c>
      <c r="B9" s="209">
        <f>SUM(B10:B14)</f>
        <v>125200</v>
      </c>
      <c r="C9" s="209">
        <f>SUM(C10:C14)</f>
        <v>125200</v>
      </c>
      <c r="D9" s="209">
        <f>SUM(D10:D14)</f>
        <v>137023</v>
      </c>
      <c r="E9" s="400">
        <f t="shared" si="0"/>
        <v>109.4</v>
      </c>
      <c r="F9" s="401">
        <v>12.5</v>
      </c>
      <c r="G9" s="235"/>
      <c r="K9" s="166"/>
      <c r="L9" s="404"/>
    </row>
    <row r="10" spans="1:12" s="147" customFormat="1" ht="33" customHeight="1">
      <c r="A10" s="210" t="s">
        <v>458</v>
      </c>
      <c r="B10" s="207">
        <v>72080</v>
      </c>
      <c r="C10" s="207">
        <v>72080</v>
      </c>
      <c r="D10" s="207">
        <v>91891</v>
      </c>
      <c r="E10" s="400">
        <f t="shared" si="0"/>
        <v>127.5</v>
      </c>
      <c r="F10" s="400">
        <v>11.4</v>
      </c>
      <c r="K10" s="166"/>
      <c r="L10" s="404"/>
    </row>
    <row r="11" spans="1:12" s="147" customFormat="1" ht="33" customHeight="1">
      <c r="A11" s="236" t="s">
        <v>459</v>
      </c>
      <c r="B11" s="207">
        <v>4530</v>
      </c>
      <c r="C11" s="207">
        <v>4530</v>
      </c>
      <c r="D11" s="207">
        <v>10314</v>
      </c>
      <c r="E11" s="400">
        <f t="shared" si="0"/>
        <v>227.7</v>
      </c>
      <c r="F11" s="400">
        <v>958.9</v>
      </c>
      <c r="G11" s="235"/>
      <c r="K11" s="166"/>
      <c r="L11" s="404"/>
    </row>
    <row r="12" spans="1:12" s="147" customFormat="1" ht="33" customHeight="1">
      <c r="A12" s="236" t="s">
        <v>460</v>
      </c>
      <c r="B12" s="207">
        <v>22890</v>
      </c>
      <c r="C12" s="207">
        <v>22890</v>
      </c>
      <c r="D12" s="207">
        <v>586</v>
      </c>
      <c r="E12" s="400">
        <f t="shared" si="0"/>
        <v>2.6</v>
      </c>
      <c r="F12" s="400">
        <v>-96.9</v>
      </c>
      <c r="G12" s="166"/>
      <c r="K12" s="166"/>
      <c r="L12" s="404"/>
    </row>
    <row r="13" spans="1:12" s="147" customFormat="1" ht="33" customHeight="1">
      <c r="A13" s="201" t="s">
        <v>461</v>
      </c>
      <c r="B13" s="207"/>
      <c r="C13" s="207"/>
      <c r="D13" s="207">
        <v>-408</v>
      </c>
      <c r="E13" s="400"/>
      <c r="F13" s="400">
        <v>1357.1</v>
      </c>
      <c r="G13" s="166"/>
      <c r="K13" s="166"/>
      <c r="L13" s="404"/>
    </row>
    <row r="14" spans="1:12" s="147" customFormat="1" ht="33" customHeight="1">
      <c r="A14" s="201" t="s">
        <v>462</v>
      </c>
      <c r="B14" s="207">
        <v>25700</v>
      </c>
      <c r="C14" s="207">
        <v>25700</v>
      </c>
      <c r="D14" s="207">
        <v>34640</v>
      </c>
      <c r="E14" s="400">
        <f t="shared" si="0"/>
        <v>134.8</v>
      </c>
      <c r="F14" s="400">
        <v>80.1</v>
      </c>
      <c r="G14" s="166"/>
      <c r="H14" s="177"/>
      <c r="I14" s="177"/>
      <c r="J14" s="177"/>
      <c r="K14" s="166"/>
      <c r="L14" s="404"/>
    </row>
    <row r="15" spans="1:12" s="147" customFormat="1" ht="33" customHeight="1">
      <c r="A15" s="237" t="s">
        <v>463</v>
      </c>
      <c r="B15" s="207"/>
      <c r="C15" s="207"/>
      <c r="D15" s="207"/>
      <c r="E15" s="400"/>
      <c r="F15" s="400"/>
      <c r="H15" s="177"/>
      <c r="I15" s="177"/>
      <c r="J15" s="177"/>
      <c r="K15" s="166"/>
      <c r="L15" s="404"/>
    </row>
    <row r="16" spans="1:12" s="147" customFormat="1" ht="33" customHeight="1">
      <c r="A16" s="211" t="s">
        <v>464</v>
      </c>
      <c r="B16" s="207"/>
      <c r="C16" s="207"/>
      <c r="D16" s="207"/>
      <c r="E16" s="400"/>
      <c r="F16" s="400"/>
      <c r="H16" s="177"/>
      <c r="I16" s="177"/>
      <c r="J16" s="177"/>
      <c r="K16" s="166"/>
      <c r="L16" s="404"/>
    </row>
    <row r="17" spans="1:12" s="147" customFormat="1" ht="33" customHeight="1">
      <c r="A17" s="211" t="s">
        <v>465</v>
      </c>
      <c r="B17" s="207"/>
      <c r="C17" s="207"/>
      <c r="D17" s="207"/>
      <c r="E17" s="400"/>
      <c r="F17" s="400"/>
      <c r="H17" s="177"/>
      <c r="I17" s="177"/>
      <c r="J17" s="177"/>
      <c r="K17" s="166"/>
      <c r="L17" s="404"/>
    </row>
    <row r="18" spans="1:12" s="147" customFormat="1" ht="33" customHeight="1">
      <c r="A18" s="211" t="s">
        <v>466</v>
      </c>
      <c r="B18" s="207">
        <v>2000</v>
      </c>
      <c r="C18" s="207">
        <v>2000</v>
      </c>
      <c r="D18" s="207">
        <v>2248</v>
      </c>
      <c r="E18" s="400">
        <f t="shared" si="0"/>
        <v>112.4</v>
      </c>
      <c r="F18" s="400">
        <v>-16.2</v>
      </c>
      <c r="H18" s="177"/>
      <c r="I18" s="177"/>
      <c r="J18" s="177"/>
      <c r="K18" s="166"/>
      <c r="L18" s="404"/>
    </row>
    <row r="19" spans="1:12" s="147" customFormat="1" ht="33" customHeight="1">
      <c r="A19" s="211" t="s">
        <v>467</v>
      </c>
      <c r="B19" s="207"/>
      <c r="C19" s="207"/>
      <c r="D19" s="207"/>
      <c r="E19" s="400"/>
      <c r="F19" s="400"/>
      <c r="H19" s="177"/>
      <c r="I19" s="177"/>
      <c r="J19" s="177"/>
      <c r="K19" s="166"/>
      <c r="L19" s="404"/>
    </row>
    <row r="20" spans="1:12" s="147" customFormat="1" ht="33" customHeight="1">
      <c r="A20" s="211" t="s">
        <v>468</v>
      </c>
      <c r="B20" s="207">
        <v>1000</v>
      </c>
      <c r="C20" s="207">
        <v>1000</v>
      </c>
      <c r="D20" s="207">
        <v>1065</v>
      </c>
      <c r="E20" s="400">
        <f t="shared" si="0"/>
        <v>106.5</v>
      </c>
      <c r="F20" s="400">
        <v>12.2</v>
      </c>
      <c r="H20" s="177"/>
      <c r="I20" s="177"/>
      <c r="J20" s="177"/>
      <c r="K20" s="166"/>
      <c r="L20" s="404"/>
    </row>
    <row r="21" spans="1:12" s="147" customFormat="1" ht="33" customHeight="1">
      <c r="A21" s="211" t="s">
        <v>469</v>
      </c>
      <c r="B21" s="207"/>
      <c r="C21" s="207"/>
      <c r="D21" s="207"/>
      <c r="E21" s="400"/>
      <c r="F21" s="400"/>
      <c r="H21" s="177"/>
      <c r="I21" s="177"/>
      <c r="J21" s="177"/>
      <c r="K21" s="166"/>
      <c r="L21" s="404"/>
    </row>
    <row r="22" spans="1:12" ht="33" customHeight="1">
      <c r="A22" s="211" t="s">
        <v>470</v>
      </c>
      <c r="B22" s="207">
        <v>8000</v>
      </c>
      <c r="C22" s="207">
        <v>8000</v>
      </c>
      <c r="D22" s="207">
        <v>10206</v>
      </c>
      <c r="E22" s="400">
        <f t="shared" si="0"/>
        <v>127.6</v>
      </c>
      <c r="F22" s="400">
        <v>-0.7</v>
      </c>
      <c r="K22" s="166"/>
      <c r="L22" s="404"/>
    </row>
    <row r="23" spans="1:12" ht="33" customHeight="1">
      <c r="A23" s="212" t="s">
        <v>64</v>
      </c>
      <c r="B23" s="213">
        <f>SUM(B5,B6,B7,B8,B9,B15,B16,B17,B18,B19,B20,B21,B22)</f>
        <v>140000</v>
      </c>
      <c r="C23" s="213">
        <f>SUM(C5,C6,C7,C8,C9,C15,C16,C17,C18,C19,C20,C21,C22)</f>
        <v>140000</v>
      </c>
      <c r="D23" s="213">
        <f>SUM(D5,D6,D7,D8,D9,D15,D16,D17,D18,D19,D20,D21,D22)</f>
        <v>155203</v>
      </c>
      <c r="E23" s="402">
        <f t="shared" si="0"/>
        <v>110.9</v>
      </c>
      <c r="F23" s="403">
        <v>10.8</v>
      </c>
      <c r="K23" s="166"/>
      <c r="L23" s="404"/>
    </row>
    <row r="24" spans="1:12" ht="18" customHeight="1">
      <c r="A24" s="214"/>
      <c r="B24" s="215"/>
      <c r="C24" s="215"/>
      <c r="D24" s="215"/>
      <c r="E24" s="215"/>
      <c r="F24" s="215"/>
      <c r="K24" s="166"/>
      <c r="L24" s="166"/>
    </row>
    <row r="25" spans="1:12" ht="18" customHeight="1">
      <c r="A25" s="214"/>
      <c r="B25" s="215"/>
      <c r="C25" s="215"/>
      <c r="D25" s="215"/>
      <c r="E25" s="215"/>
      <c r="F25" s="215"/>
      <c r="K25" s="166"/>
      <c r="L25" s="166"/>
    </row>
    <row r="26" spans="1:12" ht="18" customHeight="1">
      <c r="A26" s="214"/>
      <c r="B26" s="215"/>
      <c r="C26" s="215"/>
      <c r="D26" s="215"/>
      <c r="E26" s="215"/>
      <c r="F26" s="215"/>
      <c r="K26" s="166"/>
      <c r="L26" s="166"/>
    </row>
    <row r="27" spans="1:12" ht="18" customHeight="1">
      <c r="A27" s="214"/>
      <c r="B27" s="215"/>
      <c r="C27" s="215"/>
      <c r="D27" s="216"/>
      <c r="E27" s="215"/>
      <c r="F27" s="215"/>
      <c r="K27" s="166"/>
      <c r="L27" s="166"/>
    </row>
    <row r="28" spans="1:12" ht="18" customHeight="1">
      <c r="A28" s="214"/>
      <c r="B28" s="215"/>
      <c r="C28" s="215"/>
      <c r="D28" s="238"/>
      <c r="E28" s="215"/>
      <c r="F28" s="215"/>
      <c r="K28" s="166"/>
      <c r="L28" s="166"/>
    </row>
    <row r="29" spans="1:12" ht="18" customHeight="1">
      <c r="A29" s="214"/>
      <c r="B29" s="215"/>
      <c r="C29" s="215"/>
      <c r="D29" s="215"/>
      <c r="E29" s="215"/>
      <c r="F29" s="215"/>
      <c r="K29" s="166"/>
      <c r="L29" s="166"/>
    </row>
    <row r="30" spans="11:12" ht="18" customHeight="1">
      <c r="K30" s="166"/>
      <c r="L30" s="166"/>
    </row>
    <row r="31" spans="11:12" ht="18" customHeight="1">
      <c r="K31" s="166"/>
      <c r="L31" s="166"/>
    </row>
    <row r="32" spans="11:12" ht="18" customHeight="1">
      <c r="K32" s="166"/>
      <c r="L32" s="166"/>
    </row>
    <row r="33" spans="11:12" ht="18" customHeight="1">
      <c r="K33" s="166"/>
      <c r="L33" s="166"/>
    </row>
    <row r="34" spans="11:12" ht="18" customHeight="1">
      <c r="K34" s="166"/>
      <c r="L34" s="166"/>
    </row>
    <row r="35" spans="11:12" ht="18" customHeight="1">
      <c r="K35" s="166"/>
      <c r="L35" s="166"/>
    </row>
    <row r="36" spans="11:12" ht="18" customHeight="1">
      <c r="K36" s="166"/>
      <c r="L36" s="166"/>
    </row>
    <row r="37" spans="11:12" ht="18" customHeight="1">
      <c r="K37" s="166"/>
      <c r="L37" s="166"/>
    </row>
    <row r="38" spans="11:12" ht="18" customHeight="1">
      <c r="K38" s="166"/>
      <c r="L38" s="166"/>
    </row>
    <row r="39" spans="11:12" ht="18" customHeight="1">
      <c r="K39" s="166"/>
      <c r="L39" s="166"/>
    </row>
    <row r="40" spans="11:12" ht="18" customHeight="1">
      <c r="K40" s="166"/>
      <c r="L40" s="166"/>
    </row>
    <row r="41" spans="11:12" ht="18" customHeight="1">
      <c r="K41" s="166"/>
      <c r="L41" s="166"/>
    </row>
    <row r="42" spans="11:12" ht="18" customHeight="1">
      <c r="K42" s="166"/>
      <c r="L42" s="166"/>
    </row>
    <row r="43" spans="11:12" ht="18" customHeight="1">
      <c r="K43" s="166"/>
      <c r="L43" s="166"/>
    </row>
    <row r="44" spans="11:12" ht="18" customHeight="1">
      <c r="K44" s="166"/>
      <c r="L44" s="166"/>
    </row>
    <row r="45" spans="11:12" ht="18" customHeight="1">
      <c r="K45" s="166"/>
      <c r="L45" s="166"/>
    </row>
    <row r="46" spans="11:12" ht="18" customHeight="1">
      <c r="K46" s="166"/>
      <c r="L46" s="166"/>
    </row>
    <row r="47" spans="11:12" ht="18" customHeight="1">
      <c r="K47" s="166"/>
      <c r="L47" s="166"/>
    </row>
    <row r="48" spans="11:12" ht="18" customHeight="1">
      <c r="K48" s="166"/>
      <c r="L48" s="166"/>
    </row>
    <row r="49" spans="11:12" ht="18" customHeight="1">
      <c r="K49" s="166"/>
      <c r="L49" s="166"/>
    </row>
    <row r="50" spans="11:12" ht="18" customHeight="1">
      <c r="K50" s="166"/>
      <c r="L50" s="166"/>
    </row>
    <row r="51" spans="11:12" ht="18" customHeight="1">
      <c r="K51" s="166"/>
      <c r="L51" s="166"/>
    </row>
    <row r="52" spans="11:12" ht="18" customHeight="1">
      <c r="K52" s="166"/>
      <c r="L52" s="166"/>
    </row>
    <row r="53" spans="11:12" ht="18" customHeight="1">
      <c r="K53" s="166"/>
      <c r="L53" s="166"/>
    </row>
    <row r="54" spans="11:12" ht="18" customHeight="1">
      <c r="K54" s="166"/>
      <c r="L54" s="166"/>
    </row>
    <row r="55" spans="11:12" ht="18" customHeight="1">
      <c r="K55" s="166"/>
      <c r="L55" s="166"/>
    </row>
    <row r="56" spans="11:12" ht="18" customHeight="1">
      <c r="K56" s="166"/>
      <c r="L56" s="166"/>
    </row>
    <row r="57" spans="11:12" ht="18" customHeight="1">
      <c r="K57" s="166"/>
      <c r="L57" s="166"/>
    </row>
    <row r="58" spans="11:12" ht="18" customHeight="1">
      <c r="K58" s="166"/>
      <c r="L58" s="166"/>
    </row>
    <row r="59" spans="11:12" ht="18" customHeight="1">
      <c r="K59" s="166"/>
      <c r="L59" s="166"/>
    </row>
    <row r="60" spans="11:12" ht="18" customHeight="1">
      <c r="K60" s="166"/>
      <c r="L60" s="166"/>
    </row>
    <row r="61" spans="11:12" ht="18" customHeight="1">
      <c r="K61" s="166"/>
      <c r="L61" s="166"/>
    </row>
    <row r="62" spans="11:12" ht="18" customHeight="1">
      <c r="K62" s="166"/>
      <c r="L62" s="166"/>
    </row>
    <row r="63" spans="11:12" ht="18" customHeight="1">
      <c r="K63" s="166"/>
      <c r="L63" s="166"/>
    </row>
    <row r="64" spans="11:12" ht="18" customHeight="1">
      <c r="K64" s="166"/>
      <c r="L64" s="166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F2"/>
    <mergeCell ref="C3:D3"/>
    <mergeCell ref="E3:F3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57"/>
  <sheetViews>
    <sheetView showZeros="0" zoomScaleSheetLayoutView="100" workbookViewId="0" topLeftCell="A1">
      <selection activeCell="A2" sqref="A2:F2"/>
    </sheetView>
  </sheetViews>
  <sheetFormatPr defaultColWidth="9.00390625" defaultRowHeight="14.25"/>
  <cols>
    <col min="1" max="1" width="40.50390625" style="177" customWidth="1"/>
    <col min="2" max="3" width="12.375" style="178" customWidth="1"/>
    <col min="4" max="4" width="11.125" style="178" customWidth="1"/>
    <col min="5" max="6" width="9.25390625" style="178" customWidth="1"/>
    <col min="7" max="170" width="9.00390625" style="177" customWidth="1"/>
  </cols>
  <sheetData>
    <row r="1" spans="1:6" ht="27" customHeight="1">
      <c r="A1" s="179" t="s">
        <v>471</v>
      </c>
      <c r="B1" s="180"/>
      <c r="C1" s="180"/>
      <c r="D1" s="180"/>
      <c r="E1" s="180"/>
      <c r="F1" s="180"/>
    </row>
    <row r="2" spans="1:6" ht="30" customHeight="1">
      <c r="A2" s="423" t="s">
        <v>723</v>
      </c>
      <c r="B2" s="424"/>
      <c r="C2" s="424"/>
      <c r="D2" s="424"/>
      <c r="E2" s="424"/>
      <c r="F2" s="424"/>
    </row>
    <row r="3" spans="1:6" ht="22.5" customHeight="1">
      <c r="A3" s="181"/>
      <c r="B3" s="182"/>
      <c r="C3" s="183"/>
      <c r="D3" s="422" t="s">
        <v>31</v>
      </c>
      <c r="E3" s="422"/>
      <c r="F3" s="422"/>
    </row>
    <row r="4" spans="1:6" ht="27" customHeight="1">
      <c r="A4" s="186" t="s">
        <v>383</v>
      </c>
      <c r="B4" s="187" t="s">
        <v>33</v>
      </c>
      <c r="C4" s="187" t="s">
        <v>34</v>
      </c>
      <c r="D4" s="187" t="s">
        <v>97</v>
      </c>
      <c r="E4" s="187" t="s">
        <v>451</v>
      </c>
      <c r="F4" s="187" t="s">
        <v>452</v>
      </c>
    </row>
    <row r="5" spans="1:170" s="175" customFormat="1" ht="27" customHeight="1">
      <c r="A5" s="47" t="s">
        <v>472</v>
      </c>
      <c r="B5" s="188">
        <f>B6+B7</f>
        <v>0</v>
      </c>
      <c r="C5" s="190">
        <f>C6+C7</f>
        <v>29</v>
      </c>
      <c r="D5" s="190">
        <f>D6+D7</f>
        <v>29</v>
      </c>
      <c r="E5" s="408">
        <f>D5/C5*100</f>
        <v>100</v>
      </c>
      <c r="F5" s="408">
        <v>38.1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</row>
    <row r="6" spans="1:6" ht="27" customHeight="1">
      <c r="A6" s="226" t="s">
        <v>473</v>
      </c>
      <c r="B6" s="193"/>
      <c r="C6" s="197">
        <v>38</v>
      </c>
      <c r="D6" s="197">
        <v>38</v>
      </c>
      <c r="E6" s="409">
        <f aca="true" t="shared" si="0" ref="E6:E50">D6/C6*100</f>
        <v>100</v>
      </c>
      <c r="F6" s="409"/>
    </row>
    <row r="7" spans="1:6" ht="27" customHeight="1">
      <c r="A7" s="226" t="s">
        <v>474</v>
      </c>
      <c r="B7" s="193"/>
      <c r="C7" s="197">
        <v>-9</v>
      </c>
      <c r="D7" s="197">
        <v>-9</v>
      </c>
      <c r="E7" s="409"/>
      <c r="F7" s="409">
        <v>-142.9</v>
      </c>
    </row>
    <row r="8" spans="1:6" ht="27" customHeight="1">
      <c r="A8" s="32" t="s">
        <v>475</v>
      </c>
      <c r="B8" s="194">
        <f>B9+B10</f>
        <v>588</v>
      </c>
      <c r="C8" s="190">
        <f>C9+C10</f>
        <v>563</v>
      </c>
      <c r="D8" s="190">
        <f>D9+D10</f>
        <v>563</v>
      </c>
      <c r="E8" s="408">
        <f t="shared" si="0"/>
        <v>100</v>
      </c>
      <c r="F8" s="408">
        <v>-16.2</v>
      </c>
    </row>
    <row r="9" spans="1:6" ht="27" customHeight="1">
      <c r="A9" s="200" t="s">
        <v>476</v>
      </c>
      <c r="B9" s="194">
        <v>588</v>
      </c>
      <c r="C9" s="197">
        <v>563</v>
      </c>
      <c r="D9" s="197">
        <v>563</v>
      </c>
      <c r="E9" s="409">
        <f t="shared" si="0"/>
        <v>100</v>
      </c>
      <c r="F9" s="409">
        <v>-16.2</v>
      </c>
    </row>
    <row r="10" spans="1:6" ht="27" customHeight="1">
      <c r="A10" s="200" t="s">
        <v>477</v>
      </c>
      <c r="B10" s="193"/>
      <c r="C10" s="197"/>
      <c r="D10" s="197"/>
      <c r="E10" s="409"/>
      <c r="F10" s="409"/>
    </row>
    <row r="11" spans="1:6" ht="27" customHeight="1">
      <c r="A11" s="227" t="s">
        <v>478</v>
      </c>
      <c r="B11" s="193"/>
      <c r="C11" s="197"/>
      <c r="D11" s="197"/>
      <c r="E11" s="409"/>
      <c r="F11" s="409"/>
    </row>
    <row r="12" spans="1:170" s="176" customFormat="1" ht="27" customHeight="1">
      <c r="A12" s="32" t="s">
        <v>479</v>
      </c>
      <c r="B12" s="190">
        <f>SUM(B13,B25,B26,B27,B33:B38)</f>
        <v>92974</v>
      </c>
      <c r="C12" s="190">
        <f>SUM(C13,C25,C26,C27,C33:C38)</f>
        <v>115698</v>
      </c>
      <c r="D12" s="228">
        <f>SUM(D13,D25,D26,D27,D33:D38)</f>
        <v>115698</v>
      </c>
      <c r="E12" s="408">
        <f t="shared" si="0"/>
        <v>100</v>
      </c>
      <c r="F12" s="408">
        <v>-8.1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</row>
    <row r="13" spans="1:6" ht="27" customHeight="1">
      <c r="A13" s="200" t="s">
        <v>480</v>
      </c>
      <c r="B13" s="197">
        <f>SUM(B14:B24)</f>
        <v>86174</v>
      </c>
      <c r="C13" s="197">
        <f>SUM(C14:C24)</f>
        <v>97424</v>
      </c>
      <c r="D13" s="229">
        <f>SUM(D14:D24)</f>
        <v>97424</v>
      </c>
      <c r="E13" s="409">
        <f t="shared" si="0"/>
        <v>100</v>
      </c>
      <c r="F13" s="409">
        <v>-7.2</v>
      </c>
    </row>
    <row r="14" spans="1:6" ht="27" customHeight="1">
      <c r="A14" s="199" t="s">
        <v>481</v>
      </c>
      <c r="B14" s="194">
        <v>64924</v>
      </c>
      <c r="C14" s="230">
        <v>68408</v>
      </c>
      <c r="D14" s="230">
        <v>68408</v>
      </c>
      <c r="E14" s="409">
        <f t="shared" si="0"/>
        <v>100</v>
      </c>
      <c r="F14" s="409">
        <v>-8.4</v>
      </c>
    </row>
    <row r="15" spans="1:6" ht="27" customHeight="1">
      <c r="A15" s="199" t="s">
        <v>482</v>
      </c>
      <c r="B15" s="194">
        <v>4000</v>
      </c>
      <c r="C15" s="230">
        <v>6728</v>
      </c>
      <c r="D15" s="230">
        <v>6728</v>
      </c>
      <c r="E15" s="409">
        <f t="shared" si="0"/>
        <v>100</v>
      </c>
      <c r="F15" s="409">
        <v>-24.6</v>
      </c>
    </row>
    <row r="16" spans="1:6" ht="27" customHeight="1">
      <c r="A16" s="199" t="s">
        <v>483</v>
      </c>
      <c r="B16" s="194">
        <v>1500</v>
      </c>
      <c r="C16" s="230">
        <v>4304</v>
      </c>
      <c r="D16" s="230">
        <v>4304</v>
      </c>
      <c r="E16" s="409">
        <f t="shared" si="0"/>
        <v>100</v>
      </c>
      <c r="F16" s="409">
        <v>42.1</v>
      </c>
    </row>
    <row r="17" spans="1:6" ht="27" customHeight="1">
      <c r="A17" s="199" t="s">
        <v>484</v>
      </c>
      <c r="B17" s="194">
        <v>5000</v>
      </c>
      <c r="C17" s="230">
        <v>5190</v>
      </c>
      <c r="D17" s="230">
        <v>5190</v>
      </c>
      <c r="E17" s="409">
        <f t="shared" si="0"/>
        <v>100</v>
      </c>
      <c r="F17" s="409">
        <v>205.5</v>
      </c>
    </row>
    <row r="18" spans="1:6" ht="27" customHeight="1">
      <c r="A18" s="199" t="s">
        <v>485</v>
      </c>
      <c r="B18" s="194">
        <v>3500</v>
      </c>
      <c r="C18" s="230">
        <v>3624</v>
      </c>
      <c r="D18" s="230">
        <v>3624</v>
      </c>
      <c r="E18" s="409">
        <f t="shared" si="0"/>
        <v>100</v>
      </c>
      <c r="F18" s="409">
        <v>-68.8</v>
      </c>
    </row>
    <row r="19" spans="1:6" ht="27" customHeight="1">
      <c r="A19" s="199" t="s">
        <v>486</v>
      </c>
      <c r="B19" s="194">
        <v>100</v>
      </c>
      <c r="C19" s="230">
        <v>185</v>
      </c>
      <c r="D19" s="230">
        <v>185</v>
      </c>
      <c r="E19" s="409">
        <f t="shared" si="0"/>
        <v>100</v>
      </c>
      <c r="F19" s="409">
        <v>-13.1</v>
      </c>
    </row>
    <row r="20" spans="1:6" ht="27" customHeight="1">
      <c r="A20" s="199" t="s">
        <v>487</v>
      </c>
      <c r="B20" s="194"/>
      <c r="C20" s="230"/>
      <c r="D20" s="230"/>
      <c r="E20" s="409"/>
      <c r="F20" s="409"/>
    </row>
    <row r="21" spans="1:6" ht="27" customHeight="1">
      <c r="A21" s="199" t="s">
        <v>488</v>
      </c>
      <c r="B21" s="194">
        <v>3150</v>
      </c>
      <c r="C21" s="230">
        <v>3150</v>
      </c>
      <c r="D21" s="230">
        <v>3150</v>
      </c>
      <c r="E21" s="409">
        <f t="shared" si="0"/>
        <v>100</v>
      </c>
      <c r="F21" s="409">
        <v>57.6</v>
      </c>
    </row>
    <row r="22" spans="1:6" ht="27" customHeight="1">
      <c r="A22" s="199" t="s">
        <v>489</v>
      </c>
      <c r="B22" s="194"/>
      <c r="C22" s="230">
        <v>893</v>
      </c>
      <c r="D22" s="230">
        <v>893</v>
      </c>
      <c r="E22" s="409">
        <f t="shared" si="0"/>
        <v>100</v>
      </c>
      <c r="F22" s="409">
        <v>28.9</v>
      </c>
    </row>
    <row r="23" spans="1:6" ht="27" customHeight="1">
      <c r="A23" s="199" t="s">
        <v>490</v>
      </c>
      <c r="B23" s="194"/>
      <c r="C23" s="230"/>
      <c r="D23" s="230"/>
      <c r="E23" s="409"/>
      <c r="F23" s="409"/>
    </row>
    <row r="24" spans="1:6" ht="27" customHeight="1">
      <c r="A24" s="199" t="s">
        <v>491</v>
      </c>
      <c r="B24" s="194">
        <v>4000</v>
      </c>
      <c r="C24" s="230">
        <v>4942</v>
      </c>
      <c r="D24" s="230">
        <v>4942</v>
      </c>
      <c r="E24" s="409">
        <f t="shared" si="0"/>
        <v>100</v>
      </c>
      <c r="F24" s="409">
        <v>128</v>
      </c>
    </row>
    <row r="25" spans="1:6" ht="27" customHeight="1">
      <c r="A25" s="200" t="s">
        <v>492</v>
      </c>
      <c r="B25" s="194">
        <v>3500</v>
      </c>
      <c r="C25" s="194">
        <v>4429</v>
      </c>
      <c r="D25" s="230">
        <v>4429</v>
      </c>
      <c r="E25" s="409">
        <f t="shared" si="0"/>
        <v>100</v>
      </c>
      <c r="F25" s="409">
        <v>3.4</v>
      </c>
    </row>
    <row r="26" spans="1:6" ht="27" customHeight="1">
      <c r="A26" s="200" t="s">
        <v>493</v>
      </c>
      <c r="B26" s="194">
        <v>300</v>
      </c>
      <c r="C26" s="194">
        <v>232</v>
      </c>
      <c r="D26" s="230">
        <v>232</v>
      </c>
      <c r="E26" s="409">
        <f t="shared" si="0"/>
        <v>100</v>
      </c>
      <c r="F26" s="409">
        <v>452.4</v>
      </c>
    </row>
    <row r="27" spans="1:6" ht="27" customHeight="1">
      <c r="A27" s="200" t="s">
        <v>494</v>
      </c>
      <c r="B27" s="197">
        <f>SUM(B28:B32)</f>
        <v>2000</v>
      </c>
      <c r="C27" s="197">
        <f>SUM(C28:C32)</f>
        <v>2248</v>
      </c>
      <c r="D27" s="197">
        <f>SUM(D28:D32)</f>
        <v>2248</v>
      </c>
      <c r="E27" s="409">
        <f t="shared" si="0"/>
        <v>100</v>
      </c>
      <c r="F27" s="409">
        <v>-16.2</v>
      </c>
    </row>
    <row r="28" spans="1:6" ht="27" customHeight="1">
      <c r="A28" s="199" t="s">
        <v>495</v>
      </c>
      <c r="B28" s="194">
        <v>2000</v>
      </c>
      <c r="C28" s="194">
        <v>1048</v>
      </c>
      <c r="D28" s="230">
        <v>1048</v>
      </c>
      <c r="E28" s="409">
        <f t="shared" si="0"/>
        <v>100</v>
      </c>
      <c r="F28" s="409">
        <v>109.6</v>
      </c>
    </row>
    <row r="29" spans="1:6" ht="27" customHeight="1">
      <c r="A29" s="199" t="s">
        <v>496</v>
      </c>
      <c r="B29" s="194"/>
      <c r="C29" s="194">
        <v>1200</v>
      </c>
      <c r="D29" s="230">
        <v>1200</v>
      </c>
      <c r="E29" s="409">
        <f t="shared" si="0"/>
        <v>100</v>
      </c>
      <c r="F29" s="409">
        <v>-45</v>
      </c>
    </row>
    <row r="30" spans="1:6" ht="27" customHeight="1">
      <c r="A30" s="199" t="s">
        <v>497</v>
      </c>
      <c r="B30" s="194"/>
      <c r="C30" s="194"/>
      <c r="D30" s="230"/>
      <c r="E30" s="409"/>
      <c r="F30" s="409"/>
    </row>
    <row r="31" spans="1:6" ht="27" customHeight="1">
      <c r="A31" s="199" t="s">
        <v>498</v>
      </c>
      <c r="B31" s="194"/>
      <c r="C31" s="194"/>
      <c r="D31" s="230"/>
      <c r="E31" s="409"/>
      <c r="F31" s="409"/>
    </row>
    <row r="32" spans="1:6" ht="27" customHeight="1">
      <c r="A32" s="199" t="s">
        <v>499</v>
      </c>
      <c r="B32" s="194"/>
      <c r="C32" s="194"/>
      <c r="D32" s="230"/>
      <c r="E32" s="409"/>
      <c r="F32" s="409"/>
    </row>
    <row r="33" spans="1:6" ht="27" customHeight="1">
      <c r="A33" s="226" t="s">
        <v>500</v>
      </c>
      <c r="B33" s="194">
        <v>1000</v>
      </c>
      <c r="C33" s="194">
        <v>1065</v>
      </c>
      <c r="D33" s="230">
        <v>1065</v>
      </c>
      <c r="E33" s="409">
        <f t="shared" si="0"/>
        <v>100</v>
      </c>
      <c r="F33" s="409">
        <v>12.2</v>
      </c>
    </row>
    <row r="34" spans="1:6" ht="27" customHeight="1">
      <c r="A34" s="226" t="s">
        <v>501</v>
      </c>
      <c r="B34" s="194"/>
      <c r="C34" s="194"/>
      <c r="D34" s="230"/>
      <c r="E34" s="409"/>
      <c r="F34" s="409"/>
    </row>
    <row r="35" spans="1:6" ht="27" customHeight="1">
      <c r="A35" s="226" t="s">
        <v>502</v>
      </c>
      <c r="B35" s="194"/>
      <c r="C35" s="194">
        <v>10300</v>
      </c>
      <c r="D35" s="230">
        <v>10300</v>
      </c>
      <c r="E35" s="409">
        <f t="shared" si="0"/>
        <v>100</v>
      </c>
      <c r="F35" s="409">
        <v>222.9</v>
      </c>
    </row>
    <row r="36" spans="1:6" ht="27" customHeight="1">
      <c r="A36" s="226" t="s">
        <v>503</v>
      </c>
      <c r="B36" s="194"/>
      <c r="C36" s="194"/>
      <c r="D36" s="230"/>
      <c r="E36" s="409"/>
      <c r="F36" s="409"/>
    </row>
    <row r="37" spans="1:6" ht="27" customHeight="1">
      <c r="A37" s="226" t="s">
        <v>504</v>
      </c>
      <c r="B37" s="194"/>
      <c r="C37" s="194"/>
      <c r="D37" s="230"/>
      <c r="E37" s="409"/>
      <c r="F37" s="409"/>
    </row>
    <row r="38" spans="1:6" ht="27" customHeight="1">
      <c r="A38" s="226" t="s">
        <v>505</v>
      </c>
      <c r="B38" s="194"/>
      <c r="C38" s="194"/>
      <c r="D38" s="230"/>
      <c r="E38" s="409"/>
      <c r="F38" s="409"/>
    </row>
    <row r="39" spans="1:170" s="176" customFormat="1" ht="27" customHeight="1">
      <c r="A39" s="227" t="s">
        <v>506</v>
      </c>
      <c r="B39" s="190">
        <f>SUM(B40:B41)</f>
        <v>0</v>
      </c>
      <c r="C39" s="228">
        <f>SUM(C40:C41)</f>
        <v>559</v>
      </c>
      <c r="D39" s="228">
        <f>SUM(D40:D41)</f>
        <v>559</v>
      </c>
      <c r="E39" s="408">
        <f t="shared" si="0"/>
        <v>100</v>
      </c>
      <c r="F39" s="408">
        <v>488.4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</row>
    <row r="40" spans="1:6" ht="27" customHeight="1">
      <c r="A40" s="201" t="s">
        <v>507</v>
      </c>
      <c r="B40" s="194"/>
      <c r="C40" s="194">
        <v>559</v>
      </c>
      <c r="D40" s="230">
        <v>559</v>
      </c>
      <c r="E40" s="408">
        <f t="shared" si="0"/>
        <v>100</v>
      </c>
      <c r="F40" s="409">
        <v>488.4</v>
      </c>
    </row>
    <row r="41" spans="1:6" ht="27" customHeight="1">
      <c r="A41" s="201" t="s">
        <v>508</v>
      </c>
      <c r="B41" s="194"/>
      <c r="C41" s="194"/>
      <c r="D41" s="230"/>
      <c r="E41" s="408"/>
      <c r="F41" s="409"/>
    </row>
    <row r="42" spans="1:170" s="176" customFormat="1" ht="27" customHeight="1">
      <c r="A42" s="32" t="s">
        <v>509</v>
      </c>
      <c r="B42" s="190">
        <f>SUM(B43:B44)</f>
        <v>0</v>
      </c>
      <c r="C42" s="190">
        <f>SUM(C43:C44)</f>
        <v>35000</v>
      </c>
      <c r="D42" s="228">
        <f>SUM(D43:D44)</f>
        <v>35000</v>
      </c>
      <c r="E42" s="408">
        <f t="shared" si="0"/>
        <v>100</v>
      </c>
      <c r="F42" s="408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</row>
    <row r="43" spans="1:6" ht="27" customHeight="1">
      <c r="A43" s="202" t="s">
        <v>510</v>
      </c>
      <c r="B43" s="194"/>
      <c r="C43" s="194"/>
      <c r="D43" s="230"/>
      <c r="E43" s="408"/>
      <c r="F43" s="409"/>
    </row>
    <row r="44" spans="1:6" ht="27" customHeight="1">
      <c r="A44" s="202" t="s">
        <v>511</v>
      </c>
      <c r="B44" s="194"/>
      <c r="C44" s="194">
        <v>35000</v>
      </c>
      <c r="D44" s="230">
        <v>35000</v>
      </c>
      <c r="E44" s="408">
        <f t="shared" si="0"/>
        <v>100</v>
      </c>
      <c r="F44" s="409"/>
    </row>
    <row r="45" spans="1:170" s="176" customFormat="1" ht="27" customHeight="1">
      <c r="A45" s="32" t="s">
        <v>512</v>
      </c>
      <c r="B45" s="190">
        <f>B46+B47</f>
        <v>0</v>
      </c>
      <c r="C45" s="190">
        <f>C46+C47</f>
        <v>40251</v>
      </c>
      <c r="D45" s="228">
        <f>D46+D47</f>
        <v>40235</v>
      </c>
      <c r="E45" s="408">
        <f t="shared" si="0"/>
        <v>100</v>
      </c>
      <c r="F45" s="408">
        <v>-45.8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</row>
    <row r="46" spans="1:6" ht="27" customHeight="1">
      <c r="A46" s="199" t="s">
        <v>513</v>
      </c>
      <c r="B46" s="194"/>
      <c r="C46" s="194">
        <v>39357</v>
      </c>
      <c r="D46" s="230">
        <v>39357</v>
      </c>
      <c r="E46" s="408">
        <f t="shared" si="0"/>
        <v>100</v>
      </c>
      <c r="F46" s="409">
        <v>-45.5</v>
      </c>
    </row>
    <row r="47" spans="1:6" ht="27" customHeight="1">
      <c r="A47" s="199" t="s">
        <v>514</v>
      </c>
      <c r="B47" s="194"/>
      <c r="C47" s="194">
        <v>894</v>
      </c>
      <c r="D47" s="230">
        <v>878</v>
      </c>
      <c r="E47" s="408">
        <f t="shared" si="0"/>
        <v>98.2</v>
      </c>
      <c r="F47" s="409">
        <v>-56.2</v>
      </c>
    </row>
    <row r="48" spans="1:170" s="176" customFormat="1" ht="27" customHeight="1">
      <c r="A48" s="32" t="s">
        <v>515</v>
      </c>
      <c r="B48" s="231">
        <v>9526</v>
      </c>
      <c r="C48" s="189">
        <v>10372</v>
      </c>
      <c r="D48" s="232">
        <v>10372</v>
      </c>
      <c r="E48" s="408">
        <f t="shared" si="0"/>
        <v>100</v>
      </c>
      <c r="F48" s="408">
        <v>23.9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</row>
    <row r="49" spans="1:170" s="176" customFormat="1" ht="27" customHeight="1">
      <c r="A49" s="32" t="s">
        <v>516</v>
      </c>
      <c r="B49" s="231"/>
      <c r="C49" s="189">
        <v>88</v>
      </c>
      <c r="D49" s="232">
        <v>88</v>
      </c>
      <c r="E49" s="408">
        <f t="shared" si="0"/>
        <v>100</v>
      </c>
      <c r="F49" s="408">
        <v>1.1</v>
      </c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</row>
    <row r="50" spans="1:170" s="176" customFormat="1" ht="27" customHeight="1">
      <c r="A50" s="233" t="s">
        <v>92</v>
      </c>
      <c r="B50" s="190">
        <f>SUM(B5,B8,B11,B12,B39,B42,B45,B48,B49)</f>
        <v>103088</v>
      </c>
      <c r="C50" s="190">
        <f>SUM(C5,C8,C11,C12,C39,C42,C45,C48,C49)</f>
        <v>202560</v>
      </c>
      <c r="D50" s="190">
        <f>SUM(D5,D8,D11,D12,D39,D42,D45,D48,D49)</f>
        <v>202544</v>
      </c>
      <c r="E50" s="408">
        <f t="shared" si="0"/>
        <v>100</v>
      </c>
      <c r="F50" s="408">
        <v>-3.2</v>
      </c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</row>
    <row r="51" ht="18" customHeight="1"/>
    <row r="52" ht="18" customHeight="1">
      <c r="D52" s="234"/>
    </row>
    <row r="53" ht="18" customHeight="1"/>
    <row r="54" ht="18" customHeight="1"/>
    <row r="55" ht="18" customHeight="1"/>
    <row r="56" ht="18" customHeight="1">
      <c r="C56" s="234"/>
    </row>
    <row r="57" ht="18" customHeight="1">
      <c r="D57" s="234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/>
  <mergeCells count="2">
    <mergeCell ref="A2:F2"/>
    <mergeCell ref="D3:F3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1"/>
  <sheetViews>
    <sheetView showZeros="0" zoomScaleSheetLayoutView="100" workbookViewId="0" topLeftCell="A1">
      <selection activeCell="A2" sqref="A2:D2"/>
    </sheetView>
  </sheetViews>
  <sheetFormatPr defaultColWidth="26.00390625" defaultRowHeight="14.25"/>
  <cols>
    <col min="1" max="1" width="27.875" style="148" customWidth="1"/>
    <col min="2" max="2" width="13.50390625" style="149" customWidth="1"/>
    <col min="3" max="3" width="27.375" style="148" customWidth="1"/>
    <col min="4" max="4" width="13.75390625" style="149" customWidth="1"/>
    <col min="5" max="42" width="12.375" style="148" customWidth="1"/>
    <col min="43" max="16384" width="26.00390625" style="148" customWidth="1"/>
  </cols>
  <sheetData>
    <row r="1" spans="1:4" s="145" customFormat="1" ht="27" customHeight="1">
      <c r="A1" s="2" t="s">
        <v>517</v>
      </c>
      <c r="B1" s="151"/>
      <c r="C1" s="217"/>
      <c r="D1" s="152"/>
    </row>
    <row r="2" spans="1:4" ht="37.5" customHeight="1">
      <c r="A2" s="425" t="s">
        <v>724</v>
      </c>
      <c r="B2" s="426"/>
      <c r="C2" s="425"/>
      <c r="D2" s="426"/>
    </row>
    <row r="3" spans="1:4" s="146" customFormat="1" ht="27.75" customHeight="1">
      <c r="A3" s="153"/>
      <c r="B3" s="154"/>
      <c r="C3" s="218"/>
      <c r="D3" s="156" t="s">
        <v>31</v>
      </c>
    </row>
    <row r="4" spans="1:5" ht="45" customHeight="1">
      <c r="A4" s="157" t="s">
        <v>518</v>
      </c>
      <c r="B4" s="158" t="s">
        <v>97</v>
      </c>
      <c r="C4" s="157" t="s">
        <v>519</v>
      </c>
      <c r="D4" s="158" t="s">
        <v>97</v>
      </c>
      <c r="E4" s="150"/>
    </row>
    <row r="5" spans="1:5" ht="45" customHeight="1">
      <c r="A5" s="160" t="s">
        <v>520</v>
      </c>
      <c r="B5" s="219">
        <f>'12'!D23</f>
        <v>155203</v>
      </c>
      <c r="C5" s="220" t="s">
        <v>521</v>
      </c>
      <c r="D5" s="219">
        <f>'13'!D50</f>
        <v>202544</v>
      </c>
      <c r="E5" s="150"/>
    </row>
    <row r="6" spans="1:6" ht="45" customHeight="1">
      <c r="A6" s="162" t="s">
        <v>100</v>
      </c>
      <c r="B6" s="171">
        <v>1952</v>
      </c>
      <c r="C6" s="221" t="s">
        <v>101</v>
      </c>
      <c r="D6" s="222"/>
      <c r="F6" s="174"/>
    </row>
    <row r="7" spans="1:256" s="147" customFormat="1" ht="45" customHeight="1">
      <c r="A7" s="162" t="s">
        <v>522</v>
      </c>
      <c r="B7" s="223"/>
      <c r="C7" s="162" t="s">
        <v>211</v>
      </c>
      <c r="D7" s="223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56" s="147" customFormat="1" ht="45" customHeight="1">
      <c r="A8" s="162" t="s">
        <v>216</v>
      </c>
      <c r="B8" s="223"/>
      <c r="C8" s="162" t="s">
        <v>217</v>
      </c>
      <c r="D8" s="139">
        <v>25000</v>
      </c>
      <c r="E8" s="148"/>
      <c r="F8" s="148"/>
      <c r="G8" s="150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 s="147" customFormat="1" ht="45" customHeight="1">
      <c r="A9" s="162" t="s">
        <v>523</v>
      </c>
      <c r="B9" s="139">
        <v>106580</v>
      </c>
      <c r="C9" s="162" t="s">
        <v>524</v>
      </c>
      <c r="D9" s="139">
        <v>36280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s="147" customFormat="1" ht="45" customHeight="1">
      <c r="A10" s="162" t="s">
        <v>224</v>
      </c>
      <c r="B10" s="223">
        <v>105</v>
      </c>
      <c r="C10" s="162" t="s">
        <v>219</v>
      </c>
      <c r="D10" s="139">
        <f>'13'!C50-'13'!D50</f>
        <v>16</v>
      </c>
      <c r="E10" s="148"/>
      <c r="F10" s="148"/>
      <c r="G10" s="150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spans="1:256" s="147" customFormat="1" ht="45" customHeight="1">
      <c r="A11" s="167"/>
      <c r="B11" s="168"/>
      <c r="C11" s="224"/>
      <c r="D11" s="139"/>
      <c r="E11" s="169"/>
      <c r="F11" s="169"/>
      <c r="G11" s="169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2" spans="1:256" s="147" customFormat="1" ht="45" customHeight="1">
      <c r="A12" s="170" t="s">
        <v>236</v>
      </c>
      <c r="B12" s="171">
        <f>SUM(B5:B11)</f>
        <v>263840</v>
      </c>
      <c r="C12" s="225" t="s">
        <v>237</v>
      </c>
      <c r="D12" s="173">
        <f>SUM(D5:D11)</f>
        <v>263840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s="147" customFormat="1" ht="13.5">
      <c r="A13" s="148"/>
      <c r="B13" s="149"/>
      <c r="C13" s="148"/>
      <c r="D13" s="149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s="147" customFormat="1" ht="13.5">
      <c r="A14" s="148"/>
      <c r="B14" s="149"/>
      <c r="C14" s="148"/>
      <c r="D14" s="149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s="147" customFormat="1" ht="13.5">
      <c r="A15" s="148"/>
      <c r="B15" s="149"/>
      <c r="C15" s="148"/>
      <c r="D15" s="149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spans="1:256" s="147" customFormat="1" ht="13.5">
      <c r="A16" s="148"/>
      <c r="B16" s="149"/>
      <c r="C16" s="148"/>
      <c r="D16" s="149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s="147" customFormat="1" ht="13.5">
      <c r="A17" s="148"/>
      <c r="B17" s="149"/>
      <c r="C17" s="174"/>
      <c r="D17" s="149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s="147" customFormat="1" ht="13.5">
      <c r="A18" s="148"/>
      <c r="B18" s="149"/>
      <c r="C18" s="148"/>
      <c r="D18" s="149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s="191" customFormat="1" ht="14.25">
      <c r="A19" s="148"/>
      <c r="B19" s="149"/>
      <c r="C19" s="148"/>
      <c r="D19" s="149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2" ht="13.5">
      <c r="C22" s="150"/>
    </row>
    <row r="31" ht="13.5">
      <c r="C31" s="150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41.875" style="177" customWidth="1"/>
    <col min="2" max="3" width="12.50390625" style="178" customWidth="1"/>
    <col min="4" max="4" width="11.875" style="178" customWidth="1"/>
    <col min="5" max="5" width="10.25390625" style="178" customWidth="1"/>
    <col min="6" max="194" width="9.00390625" style="177" customWidth="1"/>
  </cols>
  <sheetData>
    <row r="1" spans="1:5" ht="27" customHeight="1">
      <c r="A1" s="179" t="s">
        <v>525</v>
      </c>
      <c r="B1" s="180"/>
      <c r="C1" s="180"/>
      <c r="D1" s="180"/>
      <c r="E1" s="180"/>
    </row>
    <row r="2" spans="1:5" ht="32.25" customHeight="1">
      <c r="A2" s="423" t="s">
        <v>725</v>
      </c>
      <c r="B2" s="424"/>
      <c r="C2" s="424"/>
      <c r="D2" s="424"/>
      <c r="E2" s="424"/>
    </row>
    <row r="3" spans="1:5" ht="24" customHeight="1">
      <c r="A3" s="181"/>
      <c r="B3" s="182"/>
      <c r="C3" s="421"/>
      <c r="D3" s="421"/>
      <c r="E3" s="156" t="s">
        <v>31</v>
      </c>
    </row>
    <row r="4" spans="1:5" s="147" customFormat="1" ht="33" customHeight="1">
      <c r="A4" s="204" t="s">
        <v>383</v>
      </c>
      <c r="B4" s="205" t="s">
        <v>33</v>
      </c>
      <c r="C4" s="205" t="s">
        <v>34</v>
      </c>
      <c r="D4" s="205" t="s">
        <v>97</v>
      </c>
      <c r="E4" s="205" t="s">
        <v>451</v>
      </c>
    </row>
    <row r="5" spans="1:5" s="147" customFormat="1" ht="33" customHeight="1">
      <c r="A5" s="206" t="s">
        <v>453</v>
      </c>
      <c r="B5" s="207"/>
      <c r="C5" s="207"/>
      <c r="D5" s="207"/>
      <c r="E5" s="400"/>
    </row>
    <row r="6" spans="1:5" s="147" customFormat="1" ht="33" customHeight="1">
      <c r="A6" s="208" t="s">
        <v>454</v>
      </c>
      <c r="B6" s="207"/>
      <c r="C6" s="207"/>
      <c r="D6" s="207"/>
      <c r="E6" s="400"/>
    </row>
    <row r="7" spans="1:5" s="147" customFormat="1" ht="33" customHeight="1">
      <c r="A7" s="206" t="s">
        <v>455</v>
      </c>
      <c r="B7" s="405">
        <v>3445</v>
      </c>
      <c r="C7" s="405">
        <v>3445</v>
      </c>
      <c r="D7" s="405">
        <v>4429</v>
      </c>
      <c r="E7" s="402">
        <f>D7/C7*100</f>
        <v>128.6</v>
      </c>
    </row>
    <row r="8" spans="1:5" s="147" customFormat="1" ht="33" customHeight="1">
      <c r="A8" s="206" t="s">
        <v>456</v>
      </c>
      <c r="B8" s="405">
        <v>295</v>
      </c>
      <c r="C8" s="405">
        <v>295</v>
      </c>
      <c r="D8" s="405">
        <v>232</v>
      </c>
      <c r="E8" s="402">
        <f aca="true" t="shared" si="0" ref="E8:E23">D8/C8*100</f>
        <v>78.6</v>
      </c>
    </row>
    <row r="9" spans="1:5" s="147" customFormat="1" ht="33" customHeight="1">
      <c r="A9" s="206" t="s">
        <v>457</v>
      </c>
      <c r="B9" s="213">
        <f>SUM(B10:B14)</f>
        <v>124080</v>
      </c>
      <c r="C9" s="213">
        <f>SUM(C10:C14)</f>
        <v>124080</v>
      </c>
      <c r="D9" s="213">
        <f>SUM(D10:D14)</f>
        <v>134765</v>
      </c>
      <c r="E9" s="402">
        <f t="shared" si="0"/>
        <v>108.6</v>
      </c>
    </row>
    <row r="10" spans="1:5" s="147" customFormat="1" ht="33" customHeight="1">
      <c r="A10" s="210" t="s">
        <v>526</v>
      </c>
      <c r="B10" s="207">
        <v>70960</v>
      </c>
      <c r="C10" s="207">
        <v>70960</v>
      </c>
      <c r="D10" s="207">
        <v>89643</v>
      </c>
      <c r="E10" s="400">
        <f t="shared" si="0"/>
        <v>126.3</v>
      </c>
    </row>
    <row r="11" spans="1:5" s="147" customFormat="1" ht="33" customHeight="1">
      <c r="A11" s="210" t="s">
        <v>527</v>
      </c>
      <c r="B11" s="207">
        <v>4530</v>
      </c>
      <c r="C11" s="207">
        <v>4530</v>
      </c>
      <c r="D11" s="207">
        <v>10304</v>
      </c>
      <c r="E11" s="400">
        <f t="shared" si="0"/>
        <v>227.5</v>
      </c>
    </row>
    <row r="12" spans="1:6" s="147" customFormat="1" ht="33" customHeight="1">
      <c r="A12" s="210" t="s">
        <v>528</v>
      </c>
      <c r="B12" s="207">
        <v>22890</v>
      </c>
      <c r="C12" s="207">
        <v>22890</v>
      </c>
      <c r="D12" s="207">
        <v>586</v>
      </c>
      <c r="E12" s="400">
        <f t="shared" si="0"/>
        <v>2.6</v>
      </c>
      <c r="F12" s="166"/>
    </row>
    <row r="13" spans="1:6" s="147" customFormat="1" ht="33" customHeight="1">
      <c r="A13" s="210" t="s">
        <v>529</v>
      </c>
      <c r="B13" s="207"/>
      <c r="C13" s="207"/>
      <c r="D13" s="207">
        <v>-408</v>
      </c>
      <c r="E13" s="400"/>
      <c r="F13" s="166"/>
    </row>
    <row r="14" spans="1:6" s="147" customFormat="1" ht="33" customHeight="1">
      <c r="A14" s="210" t="s">
        <v>530</v>
      </c>
      <c r="B14" s="207">
        <v>25700</v>
      </c>
      <c r="C14" s="207">
        <v>25700</v>
      </c>
      <c r="D14" s="207">
        <v>34640</v>
      </c>
      <c r="E14" s="400">
        <f t="shared" si="0"/>
        <v>134.8</v>
      </c>
      <c r="F14" s="166"/>
    </row>
    <row r="15" spans="1:5" s="147" customFormat="1" ht="33" customHeight="1">
      <c r="A15" s="206" t="s">
        <v>463</v>
      </c>
      <c r="B15" s="405"/>
      <c r="C15" s="405"/>
      <c r="D15" s="405"/>
      <c r="E15" s="402"/>
    </row>
    <row r="16" spans="1:5" s="147" customFormat="1" ht="33" customHeight="1">
      <c r="A16" s="211" t="s">
        <v>464</v>
      </c>
      <c r="B16" s="207"/>
      <c r="C16" s="207"/>
      <c r="D16" s="207"/>
      <c r="E16" s="400"/>
    </row>
    <row r="17" spans="1:5" s="147" customFormat="1" ht="33" customHeight="1">
      <c r="A17" s="211" t="s">
        <v>465</v>
      </c>
      <c r="B17" s="207"/>
      <c r="C17" s="207"/>
      <c r="D17" s="207"/>
      <c r="E17" s="400"/>
    </row>
    <row r="18" spans="1:5" s="147" customFormat="1" ht="33" customHeight="1">
      <c r="A18" s="211" t="s">
        <v>466</v>
      </c>
      <c r="B18" s="405">
        <v>1505</v>
      </c>
      <c r="C18" s="405">
        <v>1505</v>
      </c>
      <c r="D18" s="405">
        <v>2048</v>
      </c>
      <c r="E18" s="402">
        <f t="shared" si="0"/>
        <v>136.1</v>
      </c>
    </row>
    <row r="19" spans="1:5" s="147" customFormat="1" ht="33" customHeight="1">
      <c r="A19" s="211" t="s">
        <v>467</v>
      </c>
      <c r="B19" s="405"/>
      <c r="C19" s="405"/>
      <c r="D19" s="405"/>
      <c r="E19" s="402"/>
    </row>
    <row r="20" spans="1:5" s="147" customFormat="1" ht="33" customHeight="1">
      <c r="A20" s="211" t="s">
        <v>468</v>
      </c>
      <c r="B20" s="405">
        <v>875</v>
      </c>
      <c r="C20" s="405">
        <v>875</v>
      </c>
      <c r="D20" s="405">
        <v>915</v>
      </c>
      <c r="E20" s="402">
        <f t="shared" si="0"/>
        <v>104.6</v>
      </c>
    </row>
    <row r="21" spans="1:5" s="147" customFormat="1" ht="33" customHeight="1">
      <c r="A21" s="211" t="s">
        <v>469</v>
      </c>
      <c r="B21" s="405"/>
      <c r="C21" s="405"/>
      <c r="D21" s="405"/>
      <c r="E21" s="402" t="e">
        <f t="shared" si="0"/>
        <v>#DIV/0!</v>
      </c>
    </row>
    <row r="22" spans="1:5" ht="33" customHeight="1">
      <c r="A22" s="211" t="s">
        <v>470</v>
      </c>
      <c r="B22" s="405">
        <v>8000</v>
      </c>
      <c r="C22" s="405">
        <v>8000</v>
      </c>
      <c r="D22" s="405">
        <v>10206</v>
      </c>
      <c r="E22" s="402">
        <f t="shared" si="0"/>
        <v>127.6</v>
      </c>
    </row>
    <row r="23" spans="1:5" ht="33" customHeight="1">
      <c r="A23" s="212" t="s">
        <v>64</v>
      </c>
      <c r="B23" s="213">
        <f>SUM(B5,B6,B7,B8,B9,B15,B16,B17,B18,B19,B20,B21,B22)</f>
        <v>138200</v>
      </c>
      <c r="C23" s="213">
        <f>SUM(C5,C6,C7,C8,C9,C15,C16,C17,C18,C19,C20,C21,C22)</f>
        <v>138200</v>
      </c>
      <c r="D23" s="213">
        <f>SUM(D5,D6,D7,D8,D9,D15,D16,D17,D18,D19,D20,D21,D22)</f>
        <v>152595</v>
      </c>
      <c r="E23" s="402">
        <f t="shared" si="0"/>
        <v>110.4</v>
      </c>
    </row>
    <row r="24" spans="1:5" ht="18" customHeight="1">
      <c r="A24" s="214"/>
      <c r="B24" s="215"/>
      <c r="C24" s="215"/>
      <c r="D24" s="215"/>
      <c r="E24" s="215"/>
    </row>
    <row r="25" spans="1:5" ht="18" customHeight="1">
      <c r="A25" s="214"/>
      <c r="B25" s="215"/>
      <c r="C25" s="215"/>
      <c r="D25" s="215"/>
      <c r="E25" s="215"/>
    </row>
    <row r="26" spans="1:5" ht="18" customHeight="1">
      <c r="A26" s="214"/>
      <c r="B26" s="215"/>
      <c r="C26" s="215"/>
      <c r="D26" s="215"/>
      <c r="E26" s="215"/>
    </row>
    <row r="27" spans="1:5" ht="18" customHeight="1">
      <c r="A27" s="214"/>
      <c r="B27" s="215"/>
      <c r="C27" s="215"/>
      <c r="D27" s="216"/>
      <c r="E27" s="215"/>
    </row>
    <row r="28" spans="1:5" ht="18" customHeight="1">
      <c r="A28" s="214"/>
      <c r="B28" s="215"/>
      <c r="C28" s="215"/>
      <c r="D28" s="215"/>
      <c r="E28" s="215"/>
    </row>
    <row r="29" spans="1:5" ht="18" customHeight="1">
      <c r="A29" s="214"/>
      <c r="B29" s="215"/>
      <c r="C29" s="215"/>
      <c r="D29" s="215"/>
      <c r="E29" s="215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2">
    <mergeCell ref="A2:E2"/>
    <mergeCell ref="C3:D3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A50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42.625" style="177" customWidth="1"/>
    <col min="2" max="4" width="12.375" style="178" customWidth="1"/>
    <col min="5" max="5" width="10.75390625" style="178" customWidth="1"/>
    <col min="6" max="105" width="9.00390625" style="177" customWidth="1"/>
  </cols>
  <sheetData>
    <row r="1" spans="1:5" ht="27" customHeight="1">
      <c r="A1" s="179" t="s">
        <v>531</v>
      </c>
      <c r="B1" s="180"/>
      <c r="C1" s="180"/>
      <c r="D1" s="180"/>
      <c r="E1" s="180"/>
    </row>
    <row r="2" spans="1:5" ht="34.5" customHeight="1">
      <c r="A2" s="413" t="s">
        <v>1747</v>
      </c>
      <c r="B2" s="413"/>
      <c r="C2" s="413"/>
      <c r="D2" s="413"/>
      <c r="E2" s="413"/>
    </row>
    <row r="3" spans="1:5" ht="24.75" customHeight="1">
      <c r="A3" s="181"/>
      <c r="B3" s="182"/>
      <c r="C3" s="183"/>
      <c r="D3" s="184"/>
      <c r="E3" s="185" t="s">
        <v>31</v>
      </c>
    </row>
    <row r="4" spans="1:5" ht="27" customHeight="1">
      <c r="A4" s="186" t="s">
        <v>383</v>
      </c>
      <c r="B4" s="187" t="s">
        <v>33</v>
      </c>
      <c r="C4" s="187" t="s">
        <v>34</v>
      </c>
      <c r="D4" s="187" t="s">
        <v>97</v>
      </c>
      <c r="E4" s="187" t="s">
        <v>451</v>
      </c>
    </row>
    <row r="5" spans="1:105" s="175" customFormat="1" ht="27" customHeight="1">
      <c r="A5" s="47" t="s">
        <v>472</v>
      </c>
      <c r="B5" s="188">
        <f>B6+B7</f>
        <v>0</v>
      </c>
      <c r="C5" s="189">
        <f>C6+C7</f>
        <v>29</v>
      </c>
      <c r="D5" s="190">
        <f>D6+D7</f>
        <v>29</v>
      </c>
      <c r="E5" s="406">
        <f>D5/C5*100</f>
        <v>100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</row>
    <row r="6" spans="1:5" ht="27" customHeight="1">
      <c r="A6" s="192" t="s">
        <v>473</v>
      </c>
      <c r="B6" s="193"/>
      <c r="C6" s="194">
        <v>38</v>
      </c>
      <c r="D6" s="194">
        <v>38</v>
      </c>
      <c r="E6" s="407">
        <f aca="true" t="shared" si="0" ref="E6:E50">D6/C6*100</f>
        <v>100</v>
      </c>
    </row>
    <row r="7" spans="1:5" ht="27" customHeight="1">
      <c r="A7" s="192" t="s">
        <v>474</v>
      </c>
      <c r="B7" s="193"/>
      <c r="C7" s="194">
        <v>-9</v>
      </c>
      <c r="D7" s="194">
        <v>-9</v>
      </c>
      <c r="E7" s="407"/>
    </row>
    <row r="8" spans="1:5" ht="27" customHeight="1">
      <c r="A8" s="47" t="s">
        <v>475</v>
      </c>
      <c r="B8" s="189">
        <f>B9+B10</f>
        <v>588</v>
      </c>
      <c r="C8" s="189">
        <f>C9+C10</f>
        <v>588</v>
      </c>
      <c r="D8" s="190">
        <f>D9+D10</f>
        <v>588</v>
      </c>
      <c r="E8" s="406">
        <f t="shared" si="0"/>
        <v>100</v>
      </c>
    </row>
    <row r="9" spans="1:5" ht="27" customHeight="1">
      <c r="A9" s="192" t="s">
        <v>476</v>
      </c>
      <c r="B9" s="194">
        <v>588</v>
      </c>
      <c r="C9" s="194">
        <v>588</v>
      </c>
      <c r="D9" s="194">
        <v>588</v>
      </c>
      <c r="E9" s="407">
        <f t="shared" si="0"/>
        <v>100</v>
      </c>
    </row>
    <row r="10" spans="1:5" ht="27" customHeight="1">
      <c r="A10" s="192" t="s">
        <v>477</v>
      </c>
      <c r="B10" s="193"/>
      <c r="C10" s="194"/>
      <c r="D10" s="194"/>
      <c r="E10" s="407"/>
    </row>
    <row r="11" spans="1:5" ht="27" customHeight="1">
      <c r="A11" s="196" t="s">
        <v>478</v>
      </c>
      <c r="B11" s="193"/>
      <c r="C11" s="194"/>
      <c r="D11" s="194"/>
      <c r="E11" s="407"/>
    </row>
    <row r="12" spans="1:105" s="176" customFormat="1" ht="27" customHeight="1">
      <c r="A12" s="47" t="s">
        <v>479</v>
      </c>
      <c r="B12" s="190">
        <f>SUM(B13,B25,B26,B27,B33:B38)</f>
        <v>91174</v>
      </c>
      <c r="C12" s="190">
        <f>SUM(C13,C25,C26,C27,C33:C38)</f>
        <v>113065</v>
      </c>
      <c r="D12" s="190">
        <f>SUM(D13,D25,D26,D27,D33:D38)</f>
        <v>113065</v>
      </c>
      <c r="E12" s="406">
        <f t="shared" si="0"/>
        <v>100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</row>
    <row r="13" spans="1:5" ht="27" customHeight="1">
      <c r="A13" s="192" t="s">
        <v>480</v>
      </c>
      <c r="B13" s="197">
        <f>SUM(B14:B24)</f>
        <v>84784</v>
      </c>
      <c r="C13" s="197">
        <f>SUM(C14:C24)</f>
        <v>95141</v>
      </c>
      <c r="D13" s="197">
        <f>SUM(D14:D24)</f>
        <v>95141</v>
      </c>
      <c r="E13" s="407">
        <f t="shared" si="0"/>
        <v>100</v>
      </c>
    </row>
    <row r="14" spans="1:5" ht="27" customHeight="1">
      <c r="A14" s="198" t="s">
        <v>481</v>
      </c>
      <c r="B14" s="194">
        <v>63534</v>
      </c>
      <c r="C14" s="194">
        <v>66725</v>
      </c>
      <c r="D14" s="194">
        <v>66725</v>
      </c>
      <c r="E14" s="407">
        <f t="shared" si="0"/>
        <v>100</v>
      </c>
    </row>
    <row r="15" spans="1:5" ht="27" customHeight="1">
      <c r="A15" s="198" t="s">
        <v>482</v>
      </c>
      <c r="B15" s="194">
        <v>4000</v>
      </c>
      <c r="C15" s="194">
        <v>6728</v>
      </c>
      <c r="D15" s="194">
        <v>6728</v>
      </c>
      <c r="E15" s="407">
        <f t="shared" si="0"/>
        <v>100</v>
      </c>
    </row>
    <row r="16" spans="1:5" ht="27" customHeight="1">
      <c r="A16" s="198" t="s">
        <v>483</v>
      </c>
      <c r="B16" s="194">
        <v>1500</v>
      </c>
      <c r="C16" s="194">
        <v>4004</v>
      </c>
      <c r="D16" s="194">
        <v>4004</v>
      </c>
      <c r="E16" s="407">
        <f t="shared" si="0"/>
        <v>100</v>
      </c>
    </row>
    <row r="17" spans="1:5" ht="27" customHeight="1">
      <c r="A17" s="198" t="s">
        <v>484</v>
      </c>
      <c r="B17" s="194">
        <v>5000</v>
      </c>
      <c r="C17" s="194">
        <v>5090</v>
      </c>
      <c r="D17" s="194">
        <v>5090</v>
      </c>
      <c r="E17" s="407">
        <f t="shared" si="0"/>
        <v>100</v>
      </c>
    </row>
    <row r="18" spans="1:5" ht="27" customHeight="1">
      <c r="A18" s="198" t="s">
        <v>485</v>
      </c>
      <c r="B18" s="194">
        <v>3500</v>
      </c>
      <c r="C18" s="194">
        <v>3624</v>
      </c>
      <c r="D18" s="194">
        <v>3624</v>
      </c>
      <c r="E18" s="407">
        <f t="shared" si="0"/>
        <v>100</v>
      </c>
    </row>
    <row r="19" spans="1:5" ht="27" customHeight="1">
      <c r="A19" s="198" t="s">
        <v>486</v>
      </c>
      <c r="B19" s="194">
        <v>100</v>
      </c>
      <c r="C19" s="194">
        <v>185</v>
      </c>
      <c r="D19" s="194">
        <v>185</v>
      </c>
      <c r="E19" s="407"/>
    </row>
    <row r="20" spans="1:5" ht="27" customHeight="1">
      <c r="A20" s="198" t="s">
        <v>487</v>
      </c>
      <c r="B20" s="194"/>
      <c r="C20" s="194"/>
      <c r="D20" s="194"/>
      <c r="E20" s="407"/>
    </row>
    <row r="21" spans="1:5" ht="27" customHeight="1">
      <c r="A21" s="198" t="s">
        <v>488</v>
      </c>
      <c r="B21" s="194">
        <v>3150</v>
      </c>
      <c r="C21" s="194">
        <v>3150</v>
      </c>
      <c r="D21" s="194">
        <v>3150</v>
      </c>
      <c r="E21" s="407">
        <f t="shared" si="0"/>
        <v>100</v>
      </c>
    </row>
    <row r="22" spans="1:5" ht="27" customHeight="1">
      <c r="A22" s="199" t="s">
        <v>489</v>
      </c>
      <c r="B22" s="194"/>
      <c r="C22" s="194">
        <v>893</v>
      </c>
      <c r="D22" s="194">
        <v>893</v>
      </c>
      <c r="E22" s="407"/>
    </row>
    <row r="23" spans="1:5" ht="27" customHeight="1">
      <c r="A23" s="199" t="s">
        <v>490</v>
      </c>
      <c r="B23" s="194"/>
      <c r="C23" s="194"/>
      <c r="D23" s="194"/>
      <c r="E23" s="407"/>
    </row>
    <row r="24" spans="1:5" ht="27" customHeight="1">
      <c r="A24" s="199" t="s">
        <v>491</v>
      </c>
      <c r="B24" s="194">
        <v>4000</v>
      </c>
      <c r="C24" s="194">
        <v>4742</v>
      </c>
      <c r="D24" s="194">
        <v>4742</v>
      </c>
      <c r="E24" s="407">
        <f t="shared" si="0"/>
        <v>100</v>
      </c>
    </row>
    <row r="25" spans="1:5" ht="27" customHeight="1">
      <c r="A25" s="192" t="s">
        <v>532</v>
      </c>
      <c r="B25" s="194">
        <v>3445</v>
      </c>
      <c r="C25" s="194">
        <v>4429</v>
      </c>
      <c r="D25" s="194">
        <v>4429</v>
      </c>
      <c r="E25" s="407">
        <f t="shared" si="0"/>
        <v>100</v>
      </c>
    </row>
    <row r="26" spans="1:5" ht="27" customHeight="1">
      <c r="A26" s="192" t="s">
        <v>533</v>
      </c>
      <c r="B26" s="194">
        <v>295</v>
      </c>
      <c r="C26" s="194">
        <v>232</v>
      </c>
      <c r="D26" s="194">
        <v>232</v>
      </c>
      <c r="E26" s="407">
        <f t="shared" si="0"/>
        <v>100</v>
      </c>
    </row>
    <row r="27" spans="1:5" ht="27" customHeight="1">
      <c r="A27" s="192" t="s">
        <v>534</v>
      </c>
      <c r="B27" s="197">
        <f>SUM(B28:B32)</f>
        <v>1800</v>
      </c>
      <c r="C27" s="197">
        <f>SUM(C28:C32)</f>
        <v>2048</v>
      </c>
      <c r="D27" s="197">
        <f>SUM(D28:D32)</f>
        <v>2048</v>
      </c>
      <c r="E27" s="407">
        <f t="shared" si="0"/>
        <v>100</v>
      </c>
    </row>
    <row r="28" spans="1:5" ht="27" customHeight="1">
      <c r="A28" s="199" t="s">
        <v>495</v>
      </c>
      <c r="B28" s="194">
        <v>1800</v>
      </c>
      <c r="C28" s="194">
        <v>1048</v>
      </c>
      <c r="D28" s="194">
        <v>1048</v>
      </c>
      <c r="E28" s="407">
        <f t="shared" si="0"/>
        <v>100</v>
      </c>
    </row>
    <row r="29" spans="1:5" ht="27" customHeight="1">
      <c r="A29" s="199" t="s">
        <v>496</v>
      </c>
      <c r="B29" s="194"/>
      <c r="C29" s="194">
        <v>1000</v>
      </c>
      <c r="D29" s="194">
        <v>1000</v>
      </c>
      <c r="E29" s="407">
        <f t="shared" si="0"/>
        <v>100</v>
      </c>
    </row>
    <row r="30" spans="1:5" ht="27" customHeight="1">
      <c r="A30" s="199" t="s">
        <v>497</v>
      </c>
      <c r="B30" s="194"/>
      <c r="C30" s="194"/>
      <c r="D30" s="194"/>
      <c r="E30" s="407"/>
    </row>
    <row r="31" spans="1:5" ht="27" customHeight="1">
      <c r="A31" s="199" t="s">
        <v>498</v>
      </c>
      <c r="B31" s="194"/>
      <c r="C31" s="194"/>
      <c r="D31" s="194"/>
      <c r="E31" s="407"/>
    </row>
    <row r="32" spans="1:5" ht="27" customHeight="1">
      <c r="A32" s="199" t="s">
        <v>499</v>
      </c>
      <c r="B32" s="194"/>
      <c r="C32" s="194"/>
      <c r="D32" s="194"/>
      <c r="E32" s="407"/>
    </row>
    <row r="33" spans="1:5" ht="27" customHeight="1">
      <c r="A33" s="192" t="s">
        <v>535</v>
      </c>
      <c r="B33" s="194">
        <v>850</v>
      </c>
      <c r="C33" s="194">
        <v>915</v>
      </c>
      <c r="D33" s="194">
        <v>915</v>
      </c>
      <c r="E33" s="407">
        <f t="shared" si="0"/>
        <v>100</v>
      </c>
    </row>
    <row r="34" spans="1:5" ht="27" customHeight="1">
      <c r="A34" s="192" t="s">
        <v>536</v>
      </c>
      <c r="B34" s="194"/>
      <c r="C34" s="194"/>
      <c r="D34" s="194"/>
      <c r="E34" s="407"/>
    </row>
    <row r="35" spans="1:5" ht="27" customHeight="1">
      <c r="A35" s="200" t="s">
        <v>537</v>
      </c>
      <c r="B35" s="194"/>
      <c r="C35" s="194">
        <v>10300</v>
      </c>
      <c r="D35" s="194">
        <v>10300</v>
      </c>
      <c r="E35" s="407">
        <f t="shared" si="0"/>
        <v>100</v>
      </c>
    </row>
    <row r="36" spans="1:5" ht="27" customHeight="1">
      <c r="A36" s="200" t="s">
        <v>538</v>
      </c>
      <c r="B36" s="194"/>
      <c r="C36" s="194"/>
      <c r="D36" s="194"/>
      <c r="E36" s="407"/>
    </row>
    <row r="37" spans="1:5" ht="27" customHeight="1">
      <c r="A37" s="200" t="s">
        <v>539</v>
      </c>
      <c r="B37" s="194"/>
      <c r="C37" s="194"/>
      <c r="D37" s="194"/>
      <c r="E37" s="407"/>
    </row>
    <row r="38" spans="1:5" ht="27" customHeight="1">
      <c r="A38" s="200" t="s">
        <v>540</v>
      </c>
      <c r="B38" s="194"/>
      <c r="C38" s="194"/>
      <c r="D38" s="194"/>
      <c r="E38" s="407"/>
    </row>
    <row r="39" spans="1:5" ht="27" customHeight="1">
      <c r="A39" s="196" t="s">
        <v>506</v>
      </c>
      <c r="B39" s="190">
        <f>SUM(B40:B41)</f>
        <v>0</v>
      </c>
      <c r="C39" s="190">
        <f>SUM(C40:C41)</f>
        <v>559</v>
      </c>
      <c r="D39" s="190">
        <f>SUM(D40:D41)</f>
        <v>559</v>
      </c>
      <c r="E39" s="407">
        <f t="shared" si="0"/>
        <v>100</v>
      </c>
    </row>
    <row r="40" spans="1:5" ht="27" customHeight="1">
      <c r="A40" s="201" t="s">
        <v>507</v>
      </c>
      <c r="B40" s="194"/>
      <c r="C40" s="194">
        <v>559</v>
      </c>
      <c r="D40" s="194">
        <v>559</v>
      </c>
      <c r="E40" s="407">
        <f t="shared" si="0"/>
        <v>100</v>
      </c>
    </row>
    <row r="41" spans="1:5" ht="27" customHeight="1">
      <c r="A41" s="201" t="s">
        <v>508</v>
      </c>
      <c r="B41" s="194"/>
      <c r="C41" s="194"/>
      <c r="D41" s="194"/>
      <c r="E41" s="407"/>
    </row>
    <row r="42" spans="1:105" s="176" customFormat="1" ht="27" customHeight="1">
      <c r="A42" s="32" t="s">
        <v>509</v>
      </c>
      <c r="B42" s="190">
        <f>SUM(B43:B44)</f>
        <v>0</v>
      </c>
      <c r="C42" s="190">
        <f>SUM(C43:C44)</f>
        <v>35000</v>
      </c>
      <c r="D42" s="190">
        <f>SUM(D43:D44)</f>
        <v>35000</v>
      </c>
      <c r="E42" s="406">
        <f t="shared" si="0"/>
        <v>100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</row>
    <row r="43" spans="1:5" ht="27" customHeight="1">
      <c r="A43" s="202" t="s">
        <v>510</v>
      </c>
      <c r="B43" s="194"/>
      <c r="C43" s="194"/>
      <c r="D43" s="194"/>
      <c r="E43" s="407"/>
    </row>
    <row r="44" spans="1:5" ht="27" customHeight="1">
      <c r="A44" s="202" t="s">
        <v>511</v>
      </c>
      <c r="B44" s="194"/>
      <c r="C44" s="194">
        <v>35000</v>
      </c>
      <c r="D44" s="194">
        <v>35000</v>
      </c>
      <c r="E44" s="407">
        <f t="shared" si="0"/>
        <v>100</v>
      </c>
    </row>
    <row r="45" spans="1:105" s="176" customFormat="1" ht="27" customHeight="1">
      <c r="A45" s="32" t="s">
        <v>512</v>
      </c>
      <c r="B45" s="190">
        <f>B46+B47</f>
        <v>0</v>
      </c>
      <c r="C45" s="190">
        <f>C46+C47</f>
        <v>40217</v>
      </c>
      <c r="D45" s="190">
        <f>D46+D47</f>
        <v>40201</v>
      </c>
      <c r="E45" s="406">
        <f t="shared" si="0"/>
        <v>100</v>
      </c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</row>
    <row r="46" spans="1:5" ht="27" customHeight="1">
      <c r="A46" s="199" t="s">
        <v>513</v>
      </c>
      <c r="B46" s="194"/>
      <c r="C46" s="194">
        <v>39357</v>
      </c>
      <c r="D46" s="194">
        <v>39357</v>
      </c>
      <c r="E46" s="407">
        <f t="shared" si="0"/>
        <v>100</v>
      </c>
    </row>
    <row r="47" spans="1:5" ht="27" customHeight="1">
      <c r="A47" s="199" t="s">
        <v>514</v>
      </c>
      <c r="B47" s="194"/>
      <c r="C47" s="194">
        <v>860</v>
      </c>
      <c r="D47" s="194">
        <v>844</v>
      </c>
      <c r="E47" s="407">
        <f t="shared" si="0"/>
        <v>98.1</v>
      </c>
    </row>
    <row r="48" spans="1:105" s="176" customFormat="1" ht="27" customHeight="1">
      <c r="A48" s="47" t="s">
        <v>515</v>
      </c>
      <c r="B48" s="189">
        <v>9526</v>
      </c>
      <c r="C48" s="189">
        <v>10372</v>
      </c>
      <c r="D48" s="189">
        <v>10372</v>
      </c>
      <c r="E48" s="406">
        <f t="shared" si="0"/>
        <v>100</v>
      </c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</row>
    <row r="49" spans="1:5" ht="27" customHeight="1">
      <c r="A49" s="47" t="s">
        <v>516</v>
      </c>
      <c r="B49" s="189"/>
      <c r="C49" s="189">
        <v>88</v>
      </c>
      <c r="D49" s="190">
        <v>88</v>
      </c>
      <c r="E49" s="406">
        <f t="shared" si="0"/>
        <v>100</v>
      </c>
    </row>
    <row r="50" spans="1:5" ht="27" customHeight="1">
      <c r="A50" s="203" t="s">
        <v>92</v>
      </c>
      <c r="B50" s="190">
        <f>SUM(B5,B8,B11,B12,B39,B42,B45,B48,B49)</f>
        <v>101288</v>
      </c>
      <c r="C50" s="190">
        <f>SUM(C5,C8,C11,C12,C39,C42,C45,C48,C49)</f>
        <v>199918</v>
      </c>
      <c r="D50" s="190">
        <f>SUM(D5,D8,D11,D12,D39,D42,D45,D48,D49)</f>
        <v>199902</v>
      </c>
      <c r="E50" s="406">
        <f t="shared" si="0"/>
        <v>100</v>
      </c>
    </row>
  </sheetData>
  <sheetProtection/>
  <mergeCells count="1">
    <mergeCell ref="A2:E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P12"/>
  <sheetViews>
    <sheetView showZeros="0" zoomScaleSheetLayoutView="100" workbookViewId="0" topLeftCell="A1">
      <selection activeCell="A2" sqref="A2:D2"/>
    </sheetView>
  </sheetViews>
  <sheetFormatPr defaultColWidth="26.00390625" defaultRowHeight="14.25"/>
  <cols>
    <col min="1" max="1" width="28.25390625" style="148" customWidth="1"/>
    <col min="2" max="2" width="12.625" style="149" customWidth="1"/>
    <col min="3" max="3" width="28.125" style="150" customWidth="1"/>
    <col min="4" max="4" width="12.625" style="149" customWidth="1"/>
    <col min="5" max="68" width="8.25390625" style="148" customWidth="1"/>
    <col min="69" max="16384" width="26.00390625" style="148" customWidth="1"/>
  </cols>
  <sheetData>
    <row r="1" spans="1:4" s="145" customFormat="1" ht="27" customHeight="1">
      <c r="A1" s="2" t="s">
        <v>541</v>
      </c>
      <c r="B1" s="151"/>
      <c r="C1" s="151"/>
      <c r="D1" s="152"/>
    </row>
    <row r="2" spans="1:4" ht="37.5" customHeight="1">
      <c r="A2" s="413" t="s">
        <v>1748</v>
      </c>
      <c r="B2" s="413"/>
      <c r="C2" s="413"/>
      <c r="D2" s="413"/>
    </row>
    <row r="3" spans="1:4" s="146" customFormat="1" ht="27.75" customHeight="1">
      <c r="A3" s="153"/>
      <c r="B3" s="154"/>
      <c r="C3" s="155"/>
      <c r="D3" s="156" t="s">
        <v>31</v>
      </c>
    </row>
    <row r="4" spans="1:4" s="146" customFormat="1" ht="45" customHeight="1">
      <c r="A4" s="157" t="s">
        <v>518</v>
      </c>
      <c r="B4" s="158" t="s">
        <v>97</v>
      </c>
      <c r="C4" s="159" t="s">
        <v>519</v>
      </c>
      <c r="D4" s="158" t="s">
        <v>97</v>
      </c>
    </row>
    <row r="5" spans="1:4" ht="45" customHeight="1">
      <c r="A5" s="160" t="s">
        <v>520</v>
      </c>
      <c r="B5" s="139">
        <f>'15'!D23</f>
        <v>152595</v>
      </c>
      <c r="C5" s="161" t="s">
        <v>521</v>
      </c>
      <c r="D5" s="139">
        <f>'16'!D50</f>
        <v>199902</v>
      </c>
    </row>
    <row r="6" spans="1:4" ht="45" customHeight="1">
      <c r="A6" s="162" t="s">
        <v>100</v>
      </c>
      <c r="B6" s="139">
        <v>1952</v>
      </c>
      <c r="C6" s="163" t="s">
        <v>101</v>
      </c>
      <c r="D6" s="139">
        <v>34</v>
      </c>
    </row>
    <row r="7" spans="1:250" s="147" customFormat="1" ht="45" customHeight="1">
      <c r="A7" s="164" t="s">
        <v>522</v>
      </c>
      <c r="B7" s="142"/>
      <c r="C7" s="163" t="s">
        <v>211</v>
      </c>
      <c r="D7" s="142"/>
      <c r="E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</row>
    <row r="8" spans="1:250" s="147" customFormat="1" ht="45" customHeight="1">
      <c r="A8" s="164" t="s">
        <v>216</v>
      </c>
      <c r="B8" s="142"/>
      <c r="C8" s="163" t="s">
        <v>217</v>
      </c>
      <c r="D8" s="139">
        <v>25000</v>
      </c>
      <c r="E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</row>
    <row r="9" spans="1:250" s="147" customFormat="1" ht="45" customHeight="1">
      <c r="A9" s="164" t="s">
        <v>523</v>
      </c>
      <c r="B9" s="139">
        <v>106580</v>
      </c>
      <c r="C9" s="163" t="s">
        <v>524</v>
      </c>
      <c r="D9" s="139">
        <v>36280</v>
      </c>
      <c r="E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</row>
    <row r="10" spans="1:250" s="147" customFormat="1" ht="45" customHeight="1">
      <c r="A10" s="164" t="s">
        <v>542</v>
      </c>
      <c r="B10" s="139">
        <v>105</v>
      </c>
      <c r="C10" s="165" t="s">
        <v>219</v>
      </c>
      <c r="D10" s="139">
        <f>'16'!C50-'16'!D50</f>
        <v>16</v>
      </c>
      <c r="E10" s="148"/>
      <c r="F10" s="166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</row>
    <row r="11" spans="1:250" s="147" customFormat="1" ht="45" customHeight="1">
      <c r="A11" s="167"/>
      <c r="B11" s="168"/>
      <c r="C11" s="165"/>
      <c r="D11" s="139"/>
      <c r="E11" s="169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</row>
    <row r="12" spans="1:250" s="147" customFormat="1" ht="45" customHeight="1">
      <c r="A12" s="170" t="s">
        <v>236</v>
      </c>
      <c r="B12" s="171">
        <f>SUM(B5:B11)</f>
        <v>261232</v>
      </c>
      <c r="C12" s="172" t="s">
        <v>237</v>
      </c>
      <c r="D12" s="173">
        <f>SUM(D5:D11)</f>
        <v>261232</v>
      </c>
      <c r="E12" s="174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8.625" style="134" customWidth="1"/>
    <col min="2" max="2" width="30.125" style="134" customWidth="1"/>
    <col min="3" max="251" width="9.00390625" style="134" customWidth="1"/>
  </cols>
  <sheetData>
    <row r="1" s="134" customFormat="1" ht="27" customHeight="1">
      <c r="A1" s="2" t="s">
        <v>543</v>
      </c>
    </row>
    <row r="2" spans="1:2" s="134" customFormat="1" ht="30.75" customHeight="1">
      <c r="A2" s="427" t="s">
        <v>726</v>
      </c>
      <c r="B2" s="427"/>
    </row>
    <row r="3" s="134" customFormat="1" ht="30" customHeight="1">
      <c r="B3" s="143" t="s">
        <v>31</v>
      </c>
    </row>
    <row r="4" spans="1:4" s="134" customFormat="1" ht="34.5" customHeight="1">
      <c r="A4" s="137" t="s">
        <v>277</v>
      </c>
      <c r="B4" s="144" t="s">
        <v>97</v>
      </c>
      <c r="D4" s="135"/>
    </row>
    <row r="5" spans="1:3" s="134" customFormat="1" ht="34.5" customHeight="1">
      <c r="A5" s="138" t="s">
        <v>544</v>
      </c>
      <c r="B5" s="139">
        <f>SUM(B6:B14)</f>
        <v>1952</v>
      </c>
      <c r="C5" s="135"/>
    </row>
    <row r="6" spans="1:2" s="134" customFormat="1" ht="34.5" customHeight="1">
      <c r="A6" s="140" t="s">
        <v>193</v>
      </c>
      <c r="B6" s="142"/>
    </row>
    <row r="7" spans="1:2" s="134" customFormat="1" ht="34.5" customHeight="1">
      <c r="A7" s="140" t="s">
        <v>194</v>
      </c>
      <c r="B7" s="142">
        <v>25</v>
      </c>
    </row>
    <row r="8" spans="1:6" s="134" customFormat="1" ht="34.5" customHeight="1">
      <c r="A8" s="140" t="s">
        <v>195</v>
      </c>
      <c r="B8" s="142">
        <v>563</v>
      </c>
      <c r="F8" s="135"/>
    </row>
    <row r="9" spans="1:2" s="134" customFormat="1" ht="34.5" customHeight="1">
      <c r="A9" s="140" t="s">
        <v>197</v>
      </c>
      <c r="B9" s="142"/>
    </row>
    <row r="10" spans="1:6" s="134" customFormat="1" ht="34.5" customHeight="1">
      <c r="A10" s="140" t="s">
        <v>198</v>
      </c>
      <c r="B10" s="142"/>
      <c r="F10" s="135"/>
    </row>
    <row r="11" spans="1:2" s="134" customFormat="1" ht="34.5" customHeight="1">
      <c r="A11" s="140" t="s">
        <v>199</v>
      </c>
      <c r="B11" s="142">
        <v>559</v>
      </c>
    </row>
    <row r="12" spans="1:2" s="134" customFormat="1" ht="34.5" customHeight="1">
      <c r="A12" s="140" t="s">
        <v>200</v>
      </c>
      <c r="B12" s="142"/>
    </row>
    <row r="13" spans="1:2" s="134" customFormat="1" ht="34.5" customHeight="1">
      <c r="A13" s="140" t="s">
        <v>545</v>
      </c>
      <c r="B13" s="142"/>
    </row>
    <row r="14" spans="1:2" s="134" customFormat="1" ht="34.5" customHeight="1">
      <c r="A14" s="140" t="s">
        <v>62</v>
      </c>
      <c r="B14" s="142">
        <v>805</v>
      </c>
    </row>
    <row r="22" spans="2:3" ht="14.25">
      <c r="B22" s="135"/>
      <c r="C22" s="135"/>
    </row>
    <row r="31" spans="2:3" ht="14.25">
      <c r="B31" s="135"/>
      <c r="C31" s="135"/>
    </row>
  </sheetData>
  <sheetProtection/>
  <mergeCells count="1">
    <mergeCell ref="A2:B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F31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29.25390625" style="272" customWidth="1"/>
    <col min="2" max="4" width="9.625" style="273" customWidth="1"/>
    <col min="5" max="5" width="9.125" style="273" customWidth="1"/>
    <col min="6" max="6" width="8.00390625" style="273" customWidth="1"/>
    <col min="7" max="16384" width="9.00390625" style="274" customWidth="1"/>
  </cols>
  <sheetData>
    <row r="1" ht="27" customHeight="1">
      <c r="A1" s="371" t="s">
        <v>30</v>
      </c>
    </row>
    <row r="2" spans="1:6" s="338" customFormat="1" ht="27" customHeight="1">
      <c r="A2" s="413" t="s">
        <v>1737</v>
      </c>
      <c r="B2" s="413"/>
      <c r="C2" s="413"/>
      <c r="D2" s="413"/>
      <c r="E2" s="413"/>
      <c r="F2" s="413"/>
    </row>
    <row r="3" spans="1:6" ht="21.75" customHeight="1">
      <c r="A3" s="372"/>
      <c r="E3" s="412" t="s">
        <v>31</v>
      </c>
      <c r="F3" s="412"/>
    </row>
    <row r="4" spans="1:6" ht="42.75" customHeight="1">
      <c r="A4" s="327" t="s">
        <v>32</v>
      </c>
      <c r="B4" s="29" t="s">
        <v>33</v>
      </c>
      <c r="C4" s="29" t="s">
        <v>34</v>
      </c>
      <c r="D4" s="29" t="s">
        <v>35</v>
      </c>
      <c r="E4" s="29" t="s">
        <v>36</v>
      </c>
      <c r="F4" s="29" t="s">
        <v>742</v>
      </c>
    </row>
    <row r="5" spans="1:6" ht="21.75" customHeight="1">
      <c r="A5" s="373" t="s">
        <v>38</v>
      </c>
      <c r="B5" s="374">
        <f>SUM(B6:B21)</f>
        <v>40265</v>
      </c>
      <c r="C5" s="374">
        <f>SUM(C6:C21)</f>
        <v>40265</v>
      </c>
      <c r="D5" s="374">
        <f>SUM(D6:D21)</f>
        <v>33422</v>
      </c>
      <c r="E5" s="384">
        <f>D5/C5*100</f>
        <v>83</v>
      </c>
      <c r="F5" s="385">
        <v>5.7</v>
      </c>
    </row>
    <row r="6" spans="1:6" ht="21.75" customHeight="1">
      <c r="A6" s="375" t="s">
        <v>39</v>
      </c>
      <c r="B6" s="367">
        <v>14900</v>
      </c>
      <c r="C6" s="367">
        <v>14900</v>
      </c>
      <c r="D6" s="367">
        <v>10713</v>
      </c>
      <c r="E6" s="386">
        <f aca="true" t="shared" si="0" ref="E6:E31">D6/C6*100</f>
        <v>71.9</v>
      </c>
      <c r="F6" s="387">
        <v>11.4</v>
      </c>
    </row>
    <row r="7" spans="1:6" ht="21.75" customHeight="1">
      <c r="A7" s="375" t="s">
        <v>40</v>
      </c>
      <c r="B7" s="367">
        <v>5400</v>
      </c>
      <c r="C7" s="367">
        <v>5400</v>
      </c>
      <c r="D7" s="367">
        <v>4236</v>
      </c>
      <c r="E7" s="386">
        <f t="shared" si="0"/>
        <v>78.4</v>
      </c>
      <c r="F7" s="387">
        <v>32.7</v>
      </c>
    </row>
    <row r="8" spans="1:6" ht="21.75" customHeight="1">
      <c r="A8" s="375" t="s">
        <v>41</v>
      </c>
      <c r="B8" s="376"/>
      <c r="C8" s="376"/>
      <c r="D8" s="367"/>
      <c r="E8" s="386"/>
      <c r="F8" s="387"/>
    </row>
    <row r="9" spans="1:6" ht="21.75" customHeight="1">
      <c r="A9" s="375" t="s">
        <v>42</v>
      </c>
      <c r="B9" s="367">
        <v>1250</v>
      </c>
      <c r="C9" s="367">
        <v>1250</v>
      </c>
      <c r="D9" s="367">
        <v>1145</v>
      </c>
      <c r="E9" s="386">
        <f t="shared" si="0"/>
        <v>91.6</v>
      </c>
      <c r="F9" s="387">
        <v>-3.5</v>
      </c>
    </row>
    <row r="10" spans="1:6" ht="21.75" customHeight="1">
      <c r="A10" s="375" t="s">
        <v>43</v>
      </c>
      <c r="B10" s="367">
        <v>2450</v>
      </c>
      <c r="C10" s="367">
        <v>2450</v>
      </c>
      <c r="D10" s="367">
        <v>1783</v>
      </c>
      <c r="E10" s="386">
        <f t="shared" si="0"/>
        <v>72.8</v>
      </c>
      <c r="F10" s="387">
        <v>19.7</v>
      </c>
    </row>
    <row r="11" spans="1:6" ht="21.75" customHeight="1">
      <c r="A11" s="375" t="s">
        <v>44</v>
      </c>
      <c r="B11" s="367">
        <v>2400</v>
      </c>
      <c r="C11" s="367">
        <v>2400</v>
      </c>
      <c r="D11" s="367">
        <v>1865</v>
      </c>
      <c r="E11" s="386">
        <f t="shared" si="0"/>
        <v>77.7</v>
      </c>
      <c r="F11" s="387">
        <v>18.9</v>
      </c>
    </row>
    <row r="12" spans="1:6" ht="21.75" customHeight="1">
      <c r="A12" s="375" t="s">
        <v>45</v>
      </c>
      <c r="B12" s="367">
        <v>1000</v>
      </c>
      <c r="C12" s="367">
        <v>1000</v>
      </c>
      <c r="D12" s="367">
        <v>1203</v>
      </c>
      <c r="E12" s="386">
        <f t="shared" si="0"/>
        <v>120.3</v>
      </c>
      <c r="F12" s="387">
        <v>77.7</v>
      </c>
    </row>
    <row r="13" spans="1:6" ht="21.75" customHeight="1">
      <c r="A13" s="375" t="s">
        <v>46</v>
      </c>
      <c r="B13" s="367">
        <v>345</v>
      </c>
      <c r="C13" s="367">
        <v>345</v>
      </c>
      <c r="D13" s="367">
        <v>477</v>
      </c>
      <c r="E13" s="386">
        <f t="shared" si="0"/>
        <v>138.3</v>
      </c>
      <c r="F13" s="387">
        <v>17.5</v>
      </c>
    </row>
    <row r="14" spans="1:6" ht="21.75" customHeight="1">
      <c r="A14" s="375" t="s">
        <v>47</v>
      </c>
      <c r="B14" s="367">
        <v>1465</v>
      </c>
      <c r="C14" s="367">
        <v>1465</v>
      </c>
      <c r="D14" s="367">
        <v>1136</v>
      </c>
      <c r="E14" s="386">
        <f t="shared" si="0"/>
        <v>77.5</v>
      </c>
      <c r="F14" s="387">
        <v>16.5</v>
      </c>
    </row>
    <row r="15" spans="1:6" ht="21.75" customHeight="1">
      <c r="A15" s="375" t="s">
        <v>48</v>
      </c>
      <c r="B15" s="367">
        <v>1690</v>
      </c>
      <c r="C15" s="367">
        <v>1690</v>
      </c>
      <c r="D15" s="367">
        <v>2386</v>
      </c>
      <c r="E15" s="386">
        <f t="shared" si="0"/>
        <v>141.2</v>
      </c>
      <c r="F15" s="387">
        <v>-46.9</v>
      </c>
    </row>
    <row r="16" spans="1:6" ht="21.75" customHeight="1">
      <c r="A16" s="375" t="s">
        <v>49</v>
      </c>
      <c r="B16" s="367">
        <v>1000</v>
      </c>
      <c r="C16" s="367">
        <v>1000</v>
      </c>
      <c r="D16" s="367">
        <v>1203</v>
      </c>
      <c r="E16" s="386">
        <f t="shared" si="0"/>
        <v>120.3</v>
      </c>
      <c r="F16" s="387">
        <v>14.7</v>
      </c>
    </row>
    <row r="17" spans="1:6" ht="21.75" customHeight="1">
      <c r="A17" s="375" t="s">
        <v>50</v>
      </c>
      <c r="B17" s="367">
        <v>3500</v>
      </c>
      <c r="C17" s="367">
        <v>3500</v>
      </c>
      <c r="D17" s="367">
        <v>452</v>
      </c>
      <c r="E17" s="386">
        <f t="shared" si="0"/>
        <v>12.9</v>
      </c>
      <c r="F17" s="387">
        <v>-10.8</v>
      </c>
    </row>
    <row r="18" spans="1:6" ht="21.75" customHeight="1">
      <c r="A18" s="375" t="s">
        <v>51</v>
      </c>
      <c r="B18" s="367">
        <v>4500</v>
      </c>
      <c r="C18" s="367">
        <v>4500</v>
      </c>
      <c r="D18" s="367">
        <v>6407</v>
      </c>
      <c r="E18" s="386">
        <f t="shared" si="0"/>
        <v>142.4</v>
      </c>
      <c r="F18" s="387">
        <v>5.1</v>
      </c>
    </row>
    <row r="19" spans="1:6" ht="21.75" customHeight="1">
      <c r="A19" s="375" t="s">
        <v>52</v>
      </c>
      <c r="B19" s="367"/>
      <c r="C19" s="367"/>
      <c r="D19" s="367"/>
      <c r="E19" s="386"/>
      <c r="F19" s="387"/>
    </row>
    <row r="20" spans="1:6" ht="21.75" customHeight="1">
      <c r="A20" s="375" t="s">
        <v>53</v>
      </c>
      <c r="B20" s="367">
        <v>365</v>
      </c>
      <c r="C20" s="367">
        <v>365</v>
      </c>
      <c r="D20" s="376">
        <v>315</v>
      </c>
      <c r="E20" s="386">
        <f t="shared" si="0"/>
        <v>86.3</v>
      </c>
      <c r="F20" s="387">
        <v>1.9</v>
      </c>
    </row>
    <row r="21" spans="1:6" ht="21.75" customHeight="1">
      <c r="A21" s="375" t="s">
        <v>54</v>
      </c>
      <c r="B21" s="376"/>
      <c r="C21" s="376"/>
      <c r="D21" s="376">
        <v>101</v>
      </c>
      <c r="E21" s="386"/>
      <c r="F21" s="387">
        <v>98</v>
      </c>
    </row>
    <row r="22" spans="1:6" ht="21.75" customHeight="1">
      <c r="A22" s="373" t="s">
        <v>55</v>
      </c>
      <c r="B22" s="374">
        <f>SUM(B23:B29)</f>
        <v>40655</v>
      </c>
      <c r="C22" s="374">
        <f>SUM(C23:C29)</f>
        <v>40655</v>
      </c>
      <c r="D22" s="374">
        <f>SUM(D23:D29)</f>
        <v>47744</v>
      </c>
      <c r="E22" s="384">
        <f t="shared" si="0"/>
        <v>117.4</v>
      </c>
      <c r="F22" s="385">
        <v>9.3</v>
      </c>
    </row>
    <row r="23" spans="1:6" ht="21.75" customHeight="1">
      <c r="A23" s="375" t="s">
        <v>56</v>
      </c>
      <c r="B23" s="367">
        <v>3750</v>
      </c>
      <c r="C23" s="367">
        <v>3750</v>
      </c>
      <c r="D23" s="367">
        <v>3429</v>
      </c>
      <c r="E23" s="386">
        <f t="shared" si="0"/>
        <v>91.4</v>
      </c>
      <c r="F23" s="387">
        <v>-9.5</v>
      </c>
    </row>
    <row r="24" spans="1:6" ht="21.75" customHeight="1">
      <c r="A24" s="375" t="s">
        <v>57</v>
      </c>
      <c r="B24" s="367">
        <v>7165</v>
      </c>
      <c r="C24" s="367">
        <v>7165</v>
      </c>
      <c r="D24" s="367">
        <v>6312</v>
      </c>
      <c r="E24" s="386">
        <f t="shared" si="0"/>
        <v>88.1</v>
      </c>
      <c r="F24" s="387">
        <v>-3.8</v>
      </c>
    </row>
    <row r="25" spans="1:6" ht="21.75" customHeight="1">
      <c r="A25" s="375" t="s">
        <v>58</v>
      </c>
      <c r="B25" s="367">
        <v>4315</v>
      </c>
      <c r="C25" s="367">
        <v>4315</v>
      </c>
      <c r="D25" s="367">
        <v>6238</v>
      </c>
      <c r="E25" s="386">
        <f t="shared" si="0"/>
        <v>144.6</v>
      </c>
      <c r="F25" s="387">
        <v>66</v>
      </c>
    </row>
    <row r="26" spans="1:6" ht="21.75" customHeight="1">
      <c r="A26" s="377" t="s">
        <v>59</v>
      </c>
      <c r="B26" s="367">
        <v>20975</v>
      </c>
      <c r="C26" s="367">
        <v>20975</v>
      </c>
      <c r="D26" s="367">
        <v>15347</v>
      </c>
      <c r="E26" s="386">
        <f t="shared" si="0"/>
        <v>73.2</v>
      </c>
      <c r="F26" s="387">
        <v>13.4</v>
      </c>
    </row>
    <row r="27" spans="1:6" ht="21.75" customHeight="1">
      <c r="A27" s="375" t="s">
        <v>60</v>
      </c>
      <c r="B27" s="367">
        <v>4000</v>
      </c>
      <c r="C27" s="367">
        <v>4000</v>
      </c>
      <c r="D27" s="367">
        <v>1592</v>
      </c>
      <c r="E27" s="386">
        <f t="shared" si="0"/>
        <v>39.8</v>
      </c>
      <c r="F27" s="387">
        <v>-56.7</v>
      </c>
    </row>
    <row r="28" spans="1:6" ht="21.75" customHeight="1">
      <c r="A28" s="375" t="s">
        <v>61</v>
      </c>
      <c r="B28" s="367">
        <v>450</v>
      </c>
      <c r="C28" s="367">
        <v>450</v>
      </c>
      <c r="D28" s="367">
        <v>457</v>
      </c>
      <c r="E28" s="386">
        <f t="shared" si="0"/>
        <v>101.6</v>
      </c>
      <c r="F28" s="387">
        <v>13.4</v>
      </c>
    </row>
    <row r="29" spans="1:6" ht="21.75" customHeight="1">
      <c r="A29" s="375" t="s">
        <v>62</v>
      </c>
      <c r="B29" s="367"/>
      <c r="C29" s="367"/>
      <c r="D29" s="367">
        <v>14369</v>
      </c>
      <c r="E29" s="386"/>
      <c r="F29" s="387">
        <v>-5.5</v>
      </c>
    </row>
    <row r="30" spans="1:6" ht="21.75" customHeight="1">
      <c r="A30" s="375" t="s">
        <v>63</v>
      </c>
      <c r="B30" s="376"/>
      <c r="C30" s="376"/>
      <c r="D30" s="376"/>
      <c r="E30" s="386"/>
      <c r="F30" s="387"/>
    </row>
    <row r="31" spans="1:6" ht="21.75" customHeight="1">
      <c r="A31" s="378" t="s">
        <v>64</v>
      </c>
      <c r="B31" s="374">
        <f>B22+B5</f>
        <v>80920</v>
      </c>
      <c r="C31" s="374">
        <f>C22+C5</f>
        <v>80920</v>
      </c>
      <c r="D31" s="374">
        <f>D22+D5</f>
        <v>81166</v>
      </c>
      <c r="E31" s="384">
        <f t="shared" si="0"/>
        <v>100.3</v>
      </c>
      <c r="F31" s="385">
        <v>3.3</v>
      </c>
    </row>
  </sheetData>
  <sheetProtection/>
  <mergeCells count="2">
    <mergeCell ref="E3:F3"/>
    <mergeCell ref="A2:F2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8.75390625" style="134" customWidth="1"/>
    <col min="2" max="2" width="30.00390625" style="135" customWidth="1"/>
    <col min="3" max="16384" width="9.00390625" style="134" customWidth="1"/>
  </cols>
  <sheetData>
    <row r="1" ht="27" customHeight="1">
      <c r="A1" s="2" t="s">
        <v>546</v>
      </c>
    </row>
    <row r="2" spans="1:2" ht="36.75" customHeight="1">
      <c r="A2" s="413" t="s">
        <v>1749</v>
      </c>
      <c r="B2" s="413"/>
    </row>
    <row r="3" ht="34.5" customHeight="1">
      <c r="B3" s="136" t="s">
        <v>31</v>
      </c>
    </row>
    <row r="4" spans="1:2" ht="34.5" customHeight="1">
      <c r="A4" s="137" t="s">
        <v>277</v>
      </c>
      <c r="B4" s="137" t="s">
        <v>97</v>
      </c>
    </row>
    <row r="5" spans="1:2" ht="34.5" customHeight="1">
      <c r="A5" s="138" t="s">
        <v>547</v>
      </c>
      <c r="B5" s="139">
        <f>SUM(B6:B14)</f>
        <v>34</v>
      </c>
    </row>
    <row r="6" spans="1:2" ht="34.5" customHeight="1">
      <c r="A6" s="140" t="s">
        <v>193</v>
      </c>
      <c r="B6" s="141"/>
    </row>
    <row r="7" spans="1:2" ht="34.5" customHeight="1">
      <c r="A7" s="140" t="s">
        <v>194</v>
      </c>
      <c r="B7" s="141"/>
    </row>
    <row r="8" spans="1:3" ht="34.5" customHeight="1">
      <c r="A8" s="140" t="s">
        <v>195</v>
      </c>
      <c r="B8" s="141"/>
      <c r="C8" s="135"/>
    </row>
    <row r="9" spans="1:2" ht="34.5" customHeight="1">
      <c r="A9" s="140" t="s">
        <v>197</v>
      </c>
      <c r="B9" s="141"/>
    </row>
    <row r="10" spans="1:3" ht="34.5" customHeight="1">
      <c r="A10" s="140" t="s">
        <v>198</v>
      </c>
      <c r="B10" s="141"/>
      <c r="C10" s="135"/>
    </row>
    <row r="11" spans="1:2" ht="34.5" customHeight="1">
      <c r="A11" s="140" t="s">
        <v>199</v>
      </c>
      <c r="B11" s="141"/>
    </row>
    <row r="12" spans="1:2" ht="34.5" customHeight="1">
      <c r="A12" s="140" t="s">
        <v>200</v>
      </c>
      <c r="B12" s="141"/>
    </row>
    <row r="13" spans="1:2" ht="34.5" customHeight="1">
      <c r="A13" s="140" t="s">
        <v>545</v>
      </c>
      <c r="B13" s="141"/>
    </row>
    <row r="14" spans="1:2" ht="34.5" customHeight="1">
      <c r="A14" s="140" t="s">
        <v>209</v>
      </c>
      <c r="B14" s="142">
        <v>34</v>
      </c>
    </row>
  </sheetData>
  <sheetProtection/>
  <mergeCells count="1">
    <mergeCell ref="A2:B2"/>
  </mergeCells>
  <printOptions horizontalCentered="1"/>
  <pageMargins left="0.6299212598425197" right="0.6299212598425197" top="1.062992125984252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IL36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43.375" style="107" customWidth="1"/>
    <col min="2" max="3" width="12.125" style="107" customWidth="1"/>
    <col min="4" max="4" width="12.125" style="108" customWidth="1"/>
    <col min="5" max="16384" width="9.00390625" style="74" customWidth="1"/>
  </cols>
  <sheetData>
    <row r="1" spans="1:3" ht="27" customHeight="1">
      <c r="A1" s="93" t="s">
        <v>548</v>
      </c>
      <c r="B1" s="93"/>
      <c r="C1" s="93"/>
    </row>
    <row r="2" spans="1:13" ht="27" customHeight="1">
      <c r="A2" s="428" t="s">
        <v>727</v>
      </c>
      <c r="B2" s="428"/>
      <c r="C2" s="428"/>
      <c r="D2" s="429"/>
      <c r="E2" s="76"/>
      <c r="F2" s="76"/>
      <c r="G2" s="76"/>
      <c r="H2" s="76"/>
      <c r="I2" s="76"/>
      <c r="J2" s="76"/>
      <c r="K2" s="76"/>
      <c r="L2" s="76"/>
      <c r="M2" s="76"/>
    </row>
    <row r="3" ht="20.25" customHeight="1">
      <c r="D3" s="109" t="s">
        <v>31</v>
      </c>
    </row>
    <row r="4" spans="1:246" ht="24.75" customHeight="1">
      <c r="A4" s="97" t="s">
        <v>383</v>
      </c>
      <c r="B4" s="97" t="s">
        <v>33</v>
      </c>
      <c r="C4" s="97" t="s">
        <v>34</v>
      </c>
      <c r="D4" s="81" t="s">
        <v>97</v>
      </c>
      <c r="E4" s="84"/>
      <c r="F4" s="84"/>
      <c r="G4" s="101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</row>
    <row r="5" spans="1:246" ht="24.75" customHeight="1">
      <c r="A5" s="110" t="s">
        <v>549</v>
      </c>
      <c r="B5" s="37">
        <f>SUM(B6:B12)</f>
        <v>530</v>
      </c>
      <c r="C5" s="37">
        <f>SUM(C6:C12)</f>
        <v>536</v>
      </c>
      <c r="D5" s="37">
        <f>SUM(D6:D12)</f>
        <v>536</v>
      </c>
      <c r="E5" s="84"/>
      <c r="F5" s="84"/>
      <c r="G5" s="101"/>
      <c r="H5" s="84"/>
      <c r="I5" s="84"/>
      <c r="J5" s="84"/>
      <c r="K5" s="84"/>
      <c r="L5" s="84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</row>
    <row r="6" spans="1:246" ht="24.75" customHeight="1">
      <c r="A6" s="111" t="s">
        <v>550</v>
      </c>
      <c r="B6" s="35"/>
      <c r="C6" s="35"/>
      <c r="D6" s="35"/>
      <c r="E6" s="101"/>
      <c r="F6" s="101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</row>
    <row r="7" spans="1:246" ht="24.75" customHeight="1">
      <c r="A7" s="111" t="s">
        <v>551</v>
      </c>
      <c r="B7" s="35"/>
      <c r="C7" s="35"/>
      <c r="D7" s="35"/>
      <c r="E7" s="84"/>
      <c r="F7" s="84"/>
      <c r="G7" s="84"/>
      <c r="H7" s="84"/>
      <c r="I7" s="84"/>
      <c r="J7" s="84"/>
      <c r="K7" s="84"/>
      <c r="L7" s="84"/>
      <c r="M7" s="8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</row>
    <row r="8" spans="1:246" ht="24.75" customHeight="1">
      <c r="A8" s="111" t="s">
        <v>552</v>
      </c>
      <c r="B8" s="35"/>
      <c r="C8" s="35"/>
      <c r="D8" s="35"/>
      <c r="E8" s="84"/>
      <c r="F8" s="84"/>
      <c r="G8" s="84"/>
      <c r="H8" s="84"/>
      <c r="I8" s="84"/>
      <c r="J8" s="84"/>
      <c r="K8" s="84"/>
      <c r="L8" s="84"/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</row>
    <row r="9" spans="1:246" ht="24.75" customHeight="1">
      <c r="A9" s="111" t="s">
        <v>553</v>
      </c>
      <c r="B9" s="35"/>
      <c r="C9" s="35"/>
      <c r="D9" s="35"/>
      <c r="E9" s="84"/>
      <c r="F9" s="84"/>
      <c r="G9" s="84"/>
      <c r="H9" s="84"/>
      <c r="I9" s="101"/>
      <c r="J9" s="84"/>
      <c r="K9" s="84"/>
      <c r="L9" s="84"/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</row>
    <row r="10" spans="1:246" ht="24.75" customHeight="1">
      <c r="A10" s="111" t="s">
        <v>554</v>
      </c>
      <c r="B10" s="35"/>
      <c r="C10" s="35"/>
      <c r="D10" s="35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</row>
    <row r="11" spans="1:246" ht="24.75" customHeight="1">
      <c r="A11" s="111" t="s">
        <v>555</v>
      </c>
      <c r="B11" s="35"/>
      <c r="C11" s="35"/>
      <c r="D11" s="35"/>
      <c r="E11" s="84"/>
      <c r="F11" s="84"/>
      <c r="G11" s="84"/>
      <c r="H11" s="84"/>
      <c r="I11" s="101"/>
      <c r="J11" s="84"/>
      <c r="K11" s="84"/>
      <c r="L11" s="84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</row>
    <row r="12" spans="1:246" ht="24.75" customHeight="1">
      <c r="A12" s="111" t="s">
        <v>556</v>
      </c>
      <c r="B12" s="35">
        <v>530</v>
      </c>
      <c r="C12" s="35">
        <v>536</v>
      </c>
      <c r="D12" s="35">
        <v>536</v>
      </c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</row>
    <row r="13" spans="1:246" ht="24.75" customHeight="1">
      <c r="A13" s="110" t="s">
        <v>557</v>
      </c>
      <c r="B13" s="37">
        <f>SUM(B14:B17)</f>
        <v>70</v>
      </c>
      <c r="C13" s="37">
        <f>SUM(C14:C17)</f>
        <v>5</v>
      </c>
      <c r="D13" s="37">
        <f>SUM(D14:D17)</f>
        <v>5</v>
      </c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</row>
    <row r="14" spans="1:246" ht="24.75" customHeight="1">
      <c r="A14" s="111" t="s">
        <v>558</v>
      </c>
      <c r="B14" s="35">
        <v>10</v>
      </c>
      <c r="C14" s="35"/>
      <c r="D14" s="35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</row>
    <row r="15" spans="1:246" ht="24.75" customHeight="1">
      <c r="A15" s="111" t="s">
        <v>559</v>
      </c>
      <c r="B15" s="35">
        <v>60</v>
      </c>
      <c r="C15" s="35">
        <v>5</v>
      </c>
      <c r="D15" s="35">
        <v>5</v>
      </c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</row>
    <row r="16" spans="1:246" ht="24.75" customHeight="1">
      <c r="A16" s="111" t="s">
        <v>560</v>
      </c>
      <c r="B16" s="35"/>
      <c r="C16" s="35"/>
      <c r="D16" s="35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</row>
    <row r="17" spans="1:246" ht="24.75" customHeight="1">
      <c r="A17" s="112" t="s">
        <v>561</v>
      </c>
      <c r="B17" s="35"/>
      <c r="C17" s="35"/>
      <c r="D17" s="35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</row>
    <row r="18" spans="1:246" ht="24.75" customHeight="1">
      <c r="A18" s="110" t="s">
        <v>562</v>
      </c>
      <c r="B18" s="37"/>
      <c r="C18" s="37"/>
      <c r="D18" s="37">
        <f>SUM(D19:D21)</f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</row>
    <row r="19" spans="1:246" ht="24.75" customHeight="1">
      <c r="A19" s="111" t="s">
        <v>563</v>
      </c>
      <c r="B19" s="35"/>
      <c r="C19" s="35"/>
      <c r="D19" s="35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</row>
    <row r="20" spans="1:246" ht="24.75" customHeight="1">
      <c r="A20" s="111" t="s">
        <v>564</v>
      </c>
      <c r="B20" s="35"/>
      <c r="C20" s="35"/>
      <c r="D20" s="35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</row>
    <row r="21" spans="1:246" ht="24.75" customHeight="1">
      <c r="A21" s="111" t="s">
        <v>565</v>
      </c>
      <c r="B21" s="35"/>
      <c r="C21" s="35"/>
      <c r="D21" s="35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</row>
    <row r="22" spans="1:246" ht="24.75" customHeight="1">
      <c r="A22" s="110" t="s">
        <v>566</v>
      </c>
      <c r="B22" s="37"/>
      <c r="C22" s="37"/>
      <c r="D22" s="37">
        <f>SUM(D23:D25)</f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</row>
    <row r="23" spans="1:246" ht="24.75" customHeight="1">
      <c r="A23" s="111" t="s">
        <v>567</v>
      </c>
      <c r="B23" s="35"/>
      <c r="C23" s="35"/>
      <c r="D23" s="35"/>
      <c r="E23" s="101"/>
      <c r="F23" s="101"/>
      <c r="G23" s="84"/>
      <c r="H23" s="84"/>
      <c r="I23" s="84"/>
      <c r="J23" s="84"/>
      <c r="K23" s="84"/>
      <c r="L23" s="84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</row>
    <row r="24" spans="1:246" ht="24.75" customHeight="1">
      <c r="A24" s="111" t="s">
        <v>568</v>
      </c>
      <c r="B24" s="35"/>
      <c r="C24" s="35"/>
      <c r="D24" s="35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</row>
    <row r="25" spans="1:246" ht="24.75" customHeight="1">
      <c r="A25" s="111" t="s">
        <v>569</v>
      </c>
      <c r="B25" s="35"/>
      <c r="C25" s="35"/>
      <c r="D25" s="35"/>
      <c r="E25" s="84"/>
      <c r="F25" s="84"/>
      <c r="G25" s="84"/>
      <c r="H25" s="84"/>
      <c r="I25" s="84"/>
      <c r="J25" s="84"/>
      <c r="K25" s="84"/>
      <c r="L25" s="84"/>
      <c r="M25" s="84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13" ht="24.75" customHeight="1">
      <c r="A26" s="110" t="s">
        <v>570</v>
      </c>
      <c r="B26" s="37">
        <f>B27</f>
        <v>0</v>
      </c>
      <c r="C26" s="37">
        <f>C27</f>
        <v>60</v>
      </c>
      <c r="D26" s="37">
        <f>D27</f>
        <v>60</v>
      </c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24.75" customHeight="1">
      <c r="A27" s="111" t="s">
        <v>571</v>
      </c>
      <c r="B27" s="35"/>
      <c r="C27" s="35">
        <v>60</v>
      </c>
      <c r="D27" s="35">
        <v>60</v>
      </c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24.75" customHeight="1">
      <c r="A28" s="113" t="s">
        <v>236</v>
      </c>
      <c r="B28" s="37">
        <f>SUM(B5,B13,B18,B22,B26)</f>
        <v>600</v>
      </c>
      <c r="C28" s="37">
        <f>SUM(C5,C13,C18,C22,C26)</f>
        <v>601</v>
      </c>
      <c r="D28" s="37">
        <f>SUM(D5,D13,D18,D22,D26)</f>
        <v>601</v>
      </c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4.25">
      <c r="A29" s="114"/>
      <c r="B29" s="114"/>
      <c r="C29" s="114"/>
      <c r="D29" s="115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4.25">
      <c r="A30" s="114"/>
      <c r="B30" s="114"/>
      <c r="C30" s="114"/>
      <c r="D30" s="115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4.25">
      <c r="A31" s="114"/>
      <c r="B31" s="114"/>
      <c r="C31" s="114"/>
      <c r="D31" s="115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4.25">
      <c r="A32" s="114"/>
      <c r="B32" s="114"/>
      <c r="C32" s="114"/>
      <c r="D32" s="115"/>
      <c r="E32" s="91"/>
      <c r="F32" s="91"/>
      <c r="G32" s="90"/>
      <c r="H32" s="90"/>
      <c r="I32" s="90"/>
      <c r="J32" s="90"/>
      <c r="K32" s="90"/>
      <c r="L32" s="90"/>
      <c r="M32" s="90"/>
    </row>
    <row r="33" spans="1:13" ht="14.25">
      <c r="A33" s="114"/>
      <c r="B33" s="114"/>
      <c r="C33" s="114"/>
      <c r="D33" s="115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4.25">
      <c r="A34" s="114"/>
      <c r="B34" s="114"/>
      <c r="C34" s="114"/>
      <c r="D34" s="115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4.25">
      <c r="A35" s="114"/>
      <c r="B35" s="114"/>
      <c r="C35" s="114"/>
      <c r="D35" s="115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4.25">
      <c r="A36" s="114"/>
      <c r="B36" s="114"/>
      <c r="C36" s="114"/>
      <c r="D36" s="115"/>
      <c r="E36" s="90"/>
      <c r="F36" s="90"/>
      <c r="G36" s="90"/>
      <c r="H36" s="90"/>
      <c r="I36" s="90"/>
      <c r="J36" s="90"/>
      <c r="K36" s="90"/>
      <c r="L36" s="90"/>
      <c r="M36" s="90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E32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44.25390625" style="92" customWidth="1"/>
    <col min="2" max="3" width="11.875" style="92" customWidth="1"/>
    <col min="4" max="4" width="11.375" style="75" customWidth="1"/>
    <col min="5" max="5" width="35.50390625" style="74" customWidth="1"/>
    <col min="6" max="6" width="9.25390625" style="74" customWidth="1"/>
    <col min="7" max="16384" width="9.00390625" style="74" customWidth="1"/>
  </cols>
  <sheetData>
    <row r="1" spans="1:3" ht="27" customHeight="1">
      <c r="A1" s="93" t="s">
        <v>572</v>
      </c>
      <c r="B1" s="93"/>
      <c r="C1" s="93"/>
    </row>
    <row r="2" spans="1:13" ht="27" customHeight="1">
      <c r="A2" s="430" t="s">
        <v>728</v>
      </c>
      <c r="B2" s="430"/>
      <c r="C2" s="430"/>
      <c r="D2" s="431"/>
      <c r="E2" s="94"/>
      <c r="F2" s="94"/>
      <c r="G2" s="76"/>
      <c r="H2" s="76"/>
      <c r="I2" s="76"/>
      <c r="J2" s="76"/>
      <c r="K2" s="76"/>
      <c r="L2" s="76"/>
      <c r="M2" s="76"/>
    </row>
    <row r="3" spans="1:6" ht="27" customHeight="1">
      <c r="A3" s="95"/>
      <c r="B3" s="95"/>
      <c r="C3" s="95"/>
      <c r="D3" s="109" t="s">
        <v>31</v>
      </c>
      <c r="F3" s="85"/>
    </row>
    <row r="4" spans="1:239" ht="24.75" customHeight="1">
      <c r="A4" s="127" t="s">
        <v>383</v>
      </c>
      <c r="B4" s="127" t="s">
        <v>33</v>
      </c>
      <c r="C4" s="127" t="s">
        <v>34</v>
      </c>
      <c r="D4" s="81" t="s">
        <v>97</v>
      </c>
      <c r="E4" s="84"/>
      <c r="F4" s="84"/>
      <c r="G4" s="101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</row>
    <row r="5" spans="1:239" ht="24.75" customHeight="1">
      <c r="A5" s="98" t="s">
        <v>573</v>
      </c>
      <c r="B5" s="98"/>
      <c r="C5" s="37"/>
      <c r="D5" s="128">
        <f>SUM(D6:D9)</f>
        <v>0</v>
      </c>
      <c r="E5" s="84"/>
      <c r="F5" s="84"/>
      <c r="G5" s="101"/>
      <c r="H5" s="84"/>
      <c r="I5" s="84"/>
      <c r="J5" s="84"/>
      <c r="K5" s="84"/>
      <c r="L5" s="84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</row>
    <row r="6" spans="1:239" ht="24.75" customHeight="1">
      <c r="A6" s="103" t="s">
        <v>574</v>
      </c>
      <c r="B6" s="103"/>
      <c r="C6" s="35"/>
      <c r="D6" s="129"/>
      <c r="E6" s="101"/>
      <c r="F6" s="101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</row>
    <row r="7" spans="1:239" ht="24.75" customHeight="1">
      <c r="A7" s="103" t="s">
        <v>575</v>
      </c>
      <c r="B7" s="103"/>
      <c r="C7" s="103"/>
      <c r="D7" s="130"/>
      <c r="E7" s="84"/>
      <c r="F7" s="84"/>
      <c r="G7" s="84"/>
      <c r="H7" s="84"/>
      <c r="I7" s="84"/>
      <c r="J7" s="84"/>
      <c r="K7" s="84"/>
      <c r="L7" s="84"/>
      <c r="M7" s="8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</row>
    <row r="8" spans="1:239" ht="24.75" customHeight="1">
      <c r="A8" s="102" t="s">
        <v>576</v>
      </c>
      <c r="B8" s="102"/>
      <c r="C8" s="102"/>
      <c r="D8" s="130"/>
      <c r="E8" s="84"/>
      <c r="F8" s="84"/>
      <c r="G8" s="84"/>
      <c r="H8" s="84"/>
      <c r="I8" s="84"/>
      <c r="J8" s="84"/>
      <c r="K8" s="84"/>
      <c r="L8" s="84"/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</row>
    <row r="9" spans="1:239" ht="24.75" customHeight="1">
      <c r="A9" s="102" t="s">
        <v>577</v>
      </c>
      <c r="B9" s="102"/>
      <c r="C9" s="102"/>
      <c r="D9" s="131"/>
      <c r="E9" s="84"/>
      <c r="F9" s="84"/>
      <c r="G9" s="84"/>
      <c r="H9" s="84"/>
      <c r="I9" s="101"/>
      <c r="J9" s="84"/>
      <c r="K9" s="84"/>
      <c r="L9" s="84"/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</row>
    <row r="10" spans="1:239" ht="24.75" customHeight="1">
      <c r="A10" s="98" t="s">
        <v>578</v>
      </c>
      <c r="B10" s="98"/>
      <c r="C10" s="98"/>
      <c r="D10" s="132">
        <f>SUM(D11:D17)</f>
        <v>0</v>
      </c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</row>
    <row r="11" spans="1:239" ht="24.75" customHeight="1">
      <c r="A11" s="102" t="s">
        <v>579</v>
      </c>
      <c r="B11" s="102"/>
      <c r="C11" s="102"/>
      <c r="D11" s="130"/>
      <c r="E11" s="84"/>
      <c r="F11" s="84"/>
      <c r="G11" s="84"/>
      <c r="H11" s="84"/>
      <c r="I11" s="101"/>
      <c r="J11" s="84"/>
      <c r="K11" s="84"/>
      <c r="L11" s="84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</row>
    <row r="12" spans="1:239" ht="24.75" customHeight="1">
      <c r="A12" s="102" t="s">
        <v>580</v>
      </c>
      <c r="B12" s="102"/>
      <c r="C12" s="102"/>
      <c r="D12" s="130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</row>
    <row r="13" spans="1:239" ht="24.75" customHeight="1">
      <c r="A13" s="103" t="s">
        <v>581</v>
      </c>
      <c r="B13" s="103"/>
      <c r="C13" s="103"/>
      <c r="D13" s="130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</row>
    <row r="14" spans="1:239" ht="24.75" customHeight="1">
      <c r="A14" s="103" t="s">
        <v>582</v>
      </c>
      <c r="B14" s="103"/>
      <c r="C14" s="103"/>
      <c r="D14" s="133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</row>
    <row r="15" spans="1:239" ht="24.75" customHeight="1">
      <c r="A15" s="103" t="s">
        <v>583</v>
      </c>
      <c r="B15" s="103"/>
      <c r="C15" s="103"/>
      <c r="D15" s="131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</row>
    <row r="16" spans="1:239" ht="24.75" customHeight="1">
      <c r="A16" s="102" t="s">
        <v>584</v>
      </c>
      <c r="B16" s="102"/>
      <c r="C16" s="102"/>
      <c r="D16" s="130"/>
      <c r="E16" s="84"/>
      <c r="F16" s="84"/>
      <c r="G16" s="84"/>
      <c r="H16" s="84"/>
      <c r="I16" s="84"/>
      <c r="J16" s="84"/>
      <c r="K16" s="84"/>
      <c r="L16" s="84"/>
      <c r="M16" s="84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</row>
    <row r="17" spans="1:13" ht="24.75" customHeight="1">
      <c r="A17" s="102" t="s">
        <v>585</v>
      </c>
      <c r="B17" s="102"/>
      <c r="C17" s="102"/>
      <c r="D17" s="129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24.75" customHeight="1">
      <c r="A18" s="98" t="s">
        <v>586</v>
      </c>
      <c r="B18" s="98"/>
      <c r="C18" s="98"/>
      <c r="D18" s="132">
        <f>D19</f>
        <v>0</v>
      </c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24.75" customHeight="1">
      <c r="A19" s="102" t="s">
        <v>587</v>
      </c>
      <c r="B19" s="102"/>
      <c r="C19" s="102"/>
      <c r="D19" s="129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24.75" customHeight="1">
      <c r="A20" s="104" t="s">
        <v>588</v>
      </c>
      <c r="B20" s="104"/>
      <c r="C20" s="104"/>
      <c r="D20" s="132">
        <f>D21</f>
        <v>0</v>
      </c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24.75" customHeight="1">
      <c r="A21" s="102" t="s">
        <v>589</v>
      </c>
      <c r="B21" s="102"/>
      <c r="C21" s="102"/>
      <c r="D21" s="129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24.75" customHeight="1">
      <c r="A22" s="105" t="s">
        <v>92</v>
      </c>
      <c r="B22" s="105"/>
      <c r="C22" s="37"/>
      <c r="D22" s="132">
        <f>SUM(D5,D10,D18,D20)</f>
        <v>0</v>
      </c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4.25">
      <c r="A23" s="106"/>
      <c r="B23" s="106"/>
      <c r="C23" s="106"/>
      <c r="D23" s="91"/>
      <c r="E23" s="91"/>
      <c r="F23" s="91"/>
      <c r="G23" s="90"/>
      <c r="H23" s="90"/>
      <c r="I23" s="90"/>
      <c r="J23" s="90"/>
      <c r="K23" s="90"/>
      <c r="L23" s="90"/>
      <c r="M23" s="90"/>
    </row>
    <row r="24" spans="1:13" ht="14.25">
      <c r="A24" s="106"/>
      <c r="B24" s="106"/>
      <c r="C24" s="106"/>
      <c r="D24" s="91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4.25">
      <c r="A25" s="106"/>
      <c r="B25" s="106"/>
      <c r="C25" s="106"/>
      <c r="D25" s="91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4.25">
      <c r="A26" s="106"/>
      <c r="B26" s="106"/>
      <c r="C26" s="106"/>
      <c r="D26" s="91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4.25">
      <c r="A27" s="106"/>
      <c r="B27" s="106"/>
      <c r="C27" s="106"/>
      <c r="D27" s="91"/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14.25">
      <c r="A28" s="106"/>
      <c r="B28" s="106"/>
      <c r="C28" s="106"/>
      <c r="D28" s="91"/>
      <c r="E28" s="90"/>
      <c r="F28" s="90"/>
      <c r="G28" s="90"/>
      <c r="H28" s="90"/>
      <c r="I28" s="90"/>
      <c r="J28" s="90"/>
      <c r="K28" s="90"/>
      <c r="L28" s="90"/>
      <c r="M28" s="90"/>
    </row>
    <row r="32" spans="5:6" ht="14.25">
      <c r="E32" s="75"/>
      <c r="F32" s="75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I22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31.50390625" style="74" customWidth="1"/>
    <col min="2" max="2" width="11.625" style="75" customWidth="1"/>
    <col min="3" max="3" width="32.25390625" style="75" customWidth="1"/>
    <col min="4" max="4" width="11.625" style="75" customWidth="1"/>
    <col min="5" max="16384" width="9.00390625" style="74" customWidth="1"/>
  </cols>
  <sheetData>
    <row r="1" ht="27" customHeight="1">
      <c r="A1" s="2" t="s">
        <v>590</v>
      </c>
    </row>
    <row r="2" spans="1:7" ht="27" customHeight="1">
      <c r="A2" s="432" t="s">
        <v>729</v>
      </c>
      <c r="B2" s="431"/>
      <c r="C2" s="431"/>
      <c r="D2" s="433"/>
      <c r="E2" s="76"/>
      <c r="F2" s="116"/>
      <c r="G2" s="76"/>
    </row>
    <row r="3" spans="1:4" ht="27.75" customHeight="1">
      <c r="A3" s="77"/>
      <c r="B3" s="78"/>
      <c r="D3" s="109" t="s">
        <v>31</v>
      </c>
    </row>
    <row r="4" spans="1:243" ht="27.75" customHeight="1">
      <c r="A4" s="80" t="s">
        <v>383</v>
      </c>
      <c r="B4" s="81" t="s">
        <v>97</v>
      </c>
      <c r="C4" s="117" t="s">
        <v>383</v>
      </c>
      <c r="D4" s="81" t="s">
        <v>97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ht="27.75" customHeight="1">
      <c r="A5" s="118" t="s">
        <v>549</v>
      </c>
      <c r="B5" s="119">
        <v>536</v>
      </c>
      <c r="C5" s="120" t="s">
        <v>573</v>
      </c>
      <c r="D5" s="121"/>
      <c r="E5" s="84"/>
      <c r="F5" s="84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243" ht="27.75" customHeight="1">
      <c r="A6" s="122" t="s">
        <v>557</v>
      </c>
      <c r="B6" s="121">
        <v>5</v>
      </c>
      <c r="C6" s="120" t="s">
        <v>578</v>
      </c>
      <c r="D6" s="121"/>
      <c r="E6" s="84"/>
      <c r="F6" s="84"/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</row>
    <row r="7" spans="1:243" ht="27.75" customHeight="1">
      <c r="A7" s="122" t="s">
        <v>562</v>
      </c>
      <c r="B7" s="121"/>
      <c r="C7" s="120" t="s">
        <v>586</v>
      </c>
      <c r="D7" s="121"/>
      <c r="E7" s="84"/>
      <c r="F7" s="84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</row>
    <row r="8" spans="1:243" ht="27.75" customHeight="1">
      <c r="A8" s="123" t="s">
        <v>566</v>
      </c>
      <c r="B8" s="121"/>
      <c r="C8" s="120" t="s">
        <v>591</v>
      </c>
      <c r="D8" s="121"/>
      <c r="E8" s="84"/>
      <c r="F8" s="84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</row>
    <row r="9" spans="1:243" ht="27.75" customHeight="1">
      <c r="A9" s="123" t="s">
        <v>592</v>
      </c>
      <c r="B9" s="119">
        <v>60</v>
      </c>
      <c r="C9" s="120" t="s">
        <v>593</v>
      </c>
      <c r="D9" s="121"/>
      <c r="E9" s="84"/>
      <c r="F9" s="84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</row>
    <row r="10" spans="1:243" ht="27.75" customHeight="1">
      <c r="A10" s="123" t="s">
        <v>594</v>
      </c>
      <c r="B10" s="119">
        <f>SUM(B5:B9)</f>
        <v>601</v>
      </c>
      <c r="C10" s="124" t="s">
        <v>595</v>
      </c>
      <c r="D10" s="121"/>
      <c r="E10" s="84"/>
      <c r="F10" s="84"/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</row>
    <row r="11" spans="1:243" ht="27.75" customHeight="1">
      <c r="A11" s="125" t="s">
        <v>596</v>
      </c>
      <c r="B11" s="119">
        <f>SUM(B12:B14)</f>
        <v>0</v>
      </c>
      <c r="C11" s="124" t="s">
        <v>597</v>
      </c>
      <c r="D11" s="119">
        <f>SUM(D12:D15)</f>
        <v>601</v>
      </c>
      <c r="E11" s="84"/>
      <c r="F11" s="84"/>
      <c r="G11" s="84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</row>
    <row r="12" spans="1:7" ht="27.75" customHeight="1">
      <c r="A12" s="126" t="s">
        <v>598</v>
      </c>
      <c r="B12" s="121"/>
      <c r="C12" s="126" t="s">
        <v>599</v>
      </c>
      <c r="D12" s="121"/>
      <c r="E12" s="90"/>
      <c r="F12" s="90"/>
      <c r="G12" s="90"/>
    </row>
    <row r="13" spans="1:7" ht="27.75" customHeight="1">
      <c r="A13" s="126" t="s">
        <v>600</v>
      </c>
      <c r="B13" s="121"/>
      <c r="C13" s="126" t="s">
        <v>601</v>
      </c>
      <c r="D13" s="121"/>
      <c r="E13" s="90"/>
      <c r="F13" s="90"/>
      <c r="G13" s="90"/>
    </row>
    <row r="14" spans="1:7" ht="27.75" customHeight="1">
      <c r="A14" s="126" t="s">
        <v>602</v>
      </c>
      <c r="B14" s="121"/>
      <c r="C14" s="126" t="s">
        <v>603</v>
      </c>
      <c r="D14" s="121">
        <v>601</v>
      </c>
      <c r="E14" s="90"/>
      <c r="F14" s="90"/>
      <c r="G14" s="90"/>
    </row>
    <row r="15" spans="1:7" ht="27.75" customHeight="1">
      <c r="A15" s="87"/>
      <c r="B15" s="121"/>
      <c r="C15" s="87" t="s">
        <v>604</v>
      </c>
      <c r="D15" s="121"/>
      <c r="E15" s="90"/>
      <c r="F15" s="90"/>
      <c r="G15" s="90"/>
    </row>
    <row r="16" spans="1:7" ht="27.75" customHeight="1">
      <c r="A16" s="87"/>
      <c r="B16" s="121"/>
      <c r="C16" s="88"/>
      <c r="D16" s="121"/>
      <c r="E16" s="90"/>
      <c r="F16" s="90"/>
      <c r="G16" s="90"/>
    </row>
    <row r="17" spans="1:7" ht="27.75" customHeight="1">
      <c r="A17" s="87" t="s">
        <v>605</v>
      </c>
      <c r="B17" s="119">
        <f>B10+B11</f>
        <v>601</v>
      </c>
      <c r="C17" s="86" t="s">
        <v>606</v>
      </c>
      <c r="D17" s="119">
        <f>D11</f>
        <v>601</v>
      </c>
      <c r="E17" s="90"/>
      <c r="F17" s="90"/>
      <c r="G17" s="90"/>
    </row>
    <row r="18" spans="1:7" ht="14.25">
      <c r="A18" s="90"/>
      <c r="B18" s="91"/>
      <c r="C18" s="91"/>
      <c r="D18" s="91"/>
      <c r="E18" s="90"/>
      <c r="F18" s="90"/>
      <c r="G18" s="90"/>
    </row>
    <row r="19" spans="1:7" ht="14.25">
      <c r="A19" s="90"/>
      <c r="B19" s="91"/>
      <c r="C19" s="91"/>
      <c r="D19" s="91"/>
      <c r="E19" s="90"/>
      <c r="F19" s="90"/>
      <c r="G19" s="90"/>
    </row>
    <row r="20" spans="1:7" ht="14.25">
      <c r="A20" s="90"/>
      <c r="B20" s="91"/>
      <c r="C20" s="91"/>
      <c r="D20" s="91"/>
      <c r="E20" s="90"/>
      <c r="F20" s="90"/>
      <c r="G20" s="90"/>
    </row>
    <row r="21" spans="1:7" ht="14.25">
      <c r="A21" s="90"/>
      <c r="B21" s="91"/>
      <c r="C21" s="91"/>
      <c r="D21" s="91"/>
      <c r="E21" s="90"/>
      <c r="F21" s="90"/>
      <c r="G21" s="90"/>
    </row>
    <row r="22" spans="1:7" ht="14.25">
      <c r="A22" s="90"/>
      <c r="B22" s="91"/>
      <c r="C22" s="91"/>
      <c r="D22" s="91"/>
      <c r="E22" s="90"/>
      <c r="F22" s="90"/>
      <c r="G22" s="90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L36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43.25390625" style="107" customWidth="1"/>
    <col min="2" max="3" width="11.125" style="107" customWidth="1"/>
    <col min="4" max="4" width="11.125" style="108" customWidth="1"/>
    <col min="5" max="16384" width="9.00390625" style="74" customWidth="1"/>
  </cols>
  <sheetData>
    <row r="1" spans="1:3" ht="27" customHeight="1">
      <c r="A1" s="93" t="s">
        <v>607</v>
      </c>
      <c r="B1" s="93"/>
      <c r="C1" s="93"/>
    </row>
    <row r="2" spans="1:13" ht="27" customHeight="1">
      <c r="A2" s="428" t="s">
        <v>730</v>
      </c>
      <c r="B2" s="428"/>
      <c r="C2" s="428"/>
      <c r="D2" s="429"/>
      <c r="E2" s="76"/>
      <c r="F2" s="76"/>
      <c r="G2" s="76"/>
      <c r="H2" s="76"/>
      <c r="I2" s="76"/>
      <c r="J2" s="76"/>
      <c r="K2" s="76"/>
      <c r="L2" s="76"/>
      <c r="M2" s="76"/>
    </row>
    <row r="3" ht="20.25" customHeight="1">
      <c r="D3" s="109" t="s">
        <v>31</v>
      </c>
    </row>
    <row r="4" spans="1:4" ht="24" customHeight="1">
      <c r="A4" s="97" t="s">
        <v>383</v>
      </c>
      <c r="B4" s="97" t="s">
        <v>33</v>
      </c>
      <c r="C4" s="97" t="s">
        <v>34</v>
      </c>
      <c r="D4" s="81" t="s">
        <v>97</v>
      </c>
    </row>
    <row r="5" spans="1:246" ht="24" customHeight="1">
      <c r="A5" s="110" t="s">
        <v>549</v>
      </c>
      <c r="B5" s="37">
        <f>SUM(B6:B12)</f>
        <v>350</v>
      </c>
      <c r="C5" s="37">
        <f>SUM(C6:C12)</f>
        <v>356</v>
      </c>
      <c r="D5" s="37">
        <f>SUM(D6:D12)</f>
        <v>356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</row>
    <row r="6" spans="1:246" ht="24" customHeight="1">
      <c r="A6" s="111" t="s">
        <v>550</v>
      </c>
      <c r="B6" s="35"/>
      <c r="C6" s="35"/>
      <c r="D6" s="35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</row>
    <row r="7" spans="1:246" ht="24" customHeight="1">
      <c r="A7" s="111" t="s">
        <v>551</v>
      </c>
      <c r="B7" s="35"/>
      <c r="C7" s="35"/>
      <c r="D7" s="35"/>
      <c r="E7" s="84"/>
      <c r="F7" s="84"/>
      <c r="G7" s="84"/>
      <c r="H7" s="84"/>
      <c r="I7" s="84"/>
      <c r="J7" s="84"/>
      <c r="K7" s="84"/>
      <c r="L7" s="84"/>
      <c r="M7" s="8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</row>
    <row r="8" spans="1:246" ht="24" customHeight="1">
      <c r="A8" s="111" t="s">
        <v>552</v>
      </c>
      <c r="B8" s="35"/>
      <c r="C8" s="35"/>
      <c r="D8" s="35"/>
      <c r="E8" s="84"/>
      <c r="F8" s="101"/>
      <c r="G8" s="84"/>
      <c r="H8" s="84"/>
      <c r="I8" s="84"/>
      <c r="J8" s="84"/>
      <c r="K8" s="84"/>
      <c r="L8" s="84"/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</row>
    <row r="9" spans="1:246" ht="24" customHeight="1">
      <c r="A9" s="111" t="s">
        <v>553</v>
      </c>
      <c r="B9" s="35"/>
      <c r="C9" s="35"/>
      <c r="D9" s="35"/>
      <c r="E9" s="84"/>
      <c r="F9" s="84"/>
      <c r="G9" s="84"/>
      <c r="H9" s="84"/>
      <c r="I9" s="84"/>
      <c r="J9" s="84"/>
      <c r="K9" s="84"/>
      <c r="L9" s="84"/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</row>
    <row r="10" spans="1:246" ht="24" customHeight="1">
      <c r="A10" s="111" t="s">
        <v>554</v>
      </c>
      <c r="B10" s="35"/>
      <c r="C10" s="35"/>
      <c r="D10" s="35"/>
      <c r="E10" s="84"/>
      <c r="F10" s="101"/>
      <c r="G10" s="84"/>
      <c r="H10" s="84"/>
      <c r="I10" s="84"/>
      <c r="J10" s="84"/>
      <c r="K10" s="84"/>
      <c r="L10" s="84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</row>
    <row r="11" spans="1:246" ht="24" customHeight="1">
      <c r="A11" s="111" t="s">
        <v>555</v>
      </c>
      <c r="B11" s="35"/>
      <c r="C11" s="35"/>
      <c r="D11" s="35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</row>
    <row r="12" spans="1:246" ht="24" customHeight="1">
      <c r="A12" s="111" t="s">
        <v>556</v>
      </c>
      <c r="B12" s="35">
        <v>350</v>
      </c>
      <c r="C12" s="35">
        <v>356</v>
      </c>
      <c r="D12" s="35">
        <v>356</v>
      </c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</row>
    <row r="13" spans="1:246" ht="24" customHeight="1">
      <c r="A13" s="110" t="s">
        <v>557</v>
      </c>
      <c r="B13" s="35">
        <f>SUM(B14:B17)</f>
        <v>70</v>
      </c>
      <c r="C13" s="35">
        <f>SUM(C14:C17)</f>
        <v>5</v>
      </c>
      <c r="D13" s="35">
        <v>5</v>
      </c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</row>
    <row r="14" spans="1:246" ht="24" customHeight="1">
      <c r="A14" s="111" t="s">
        <v>558</v>
      </c>
      <c r="B14" s="35">
        <v>10</v>
      </c>
      <c r="C14" s="35"/>
      <c r="D14" s="35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</row>
    <row r="15" spans="1:246" ht="24" customHeight="1">
      <c r="A15" s="111" t="s">
        <v>559</v>
      </c>
      <c r="B15" s="35">
        <v>60</v>
      </c>
      <c r="C15" s="35">
        <v>5</v>
      </c>
      <c r="D15" s="35">
        <v>5</v>
      </c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</row>
    <row r="16" spans="1:246" ht="24" customHeight="1">
      <c r="A16" s="111" t="s">
        <v>560</v>
      </c>
      <c r="B16" s="35"/>
      <c r="C16" s="35"/>
      <c r="D16" s="35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</row>
    <row r="17" spans="1:246" ht="24" customHeight="1">
      <c r="A17" s="112" t="s">
        <v>561</v>
      </c>
      <c r="B17" s="37"/>
      <c r="C17" s="37"/>
      <c r="D17" s="37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</row>
    <row r="18" spans="1:246" ht="24" customHeight="1">
      <c r="A18" s="110" t="s">
        <v>562</v>
      </c>
      <c r="B18" s="35"/>
      <c r="C18" s="35"/>
      <c r="D18" s="35">
        <f>SUM(D19:D21)</f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</row>
    <row r="19" spans="1:246" ht="24" customHeight="1">
      <c r="A19" s="111" t="s">
        <v>563</v>
      </c>
      <c r="B19" s="35"/>
      <c r="C19" s="35"/>
      <c r="D19" s="35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</row>
    <row r="20" spans="1:246" ht="24" customHeight="1">
      <c r="A20" s="111" t="s">
        <v>564</v>
      </c>
      <c r="B20" s="35"/>
      <c r="C20" s="35"/>
      <c r="D20" s="35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</row>
    <row r="21" spans="1:246" ht="24" customHeight="1">
      <c r="A21" s="111" t="s">
        <v>565</v>
      </c>
      <c r="B21" s="35"/>
      <c r="C21" s="35"/>
      <c r="D21" s="35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</row>
    <row r="22" spans="1:246" ht="24" customHeight="1">
      <c r="A22" s="110" t="s">
        <v>566</v>
      </c>
      <c r="B22" s="35"/>
      <c r="C22" s="35"/>
      <c r="D22" s="35">
        <f>SUM(D23:D25)</f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</row>
    <row r="23" spans="1:246" ht="24" customHeight="1">
      <c r="A23" s="111" t="s">
        <v>567</v>
      </c>
      <c r="B23" s="35"/>
      <c r="C23" s="35"/>
      <c r="D23" s="35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</row>
    <row r="24" spans="1:246" ht="24" customHeight="1">
      <c r="A24" s="111" t="s">
        <v>568</v>
      </c>
      <c r="B24" s="35"/>
      <c r="C24" s="35"/>
      <c r="D24" s="35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</row>
    <row r="25" spans="1:246" ht="24" customHeight="1">
      <c r="A25" s="111" t="s">
        <v>569</v>
      </c>
      <c r="B25" s="35"/>
      <c r="C25" s="35"/>
      <c r="D25" s="35"/>
      <c r="E25" s="84"/>
      <c r="F25" s="84"/>
      <c r="G25" s="84"/>
      <c r="H25" s="84"/>
      <c r="I25" s="84"/>
      <c r="J25" s="84"/>
      <c r="K25" s="84"/>
      <c r="L25" s="84"/>
      <c r="M25" s="84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13" ht="24" customHeight="1">
      <c r="A26" s="110" t="s">
        <v>570</v>
      </c>
      <c r="B26" s="37"/>
      <c r="C26" s="37">
        <f>C27</f>
        <v>60</v>
      </c>
      <c r="D26" s="37">
        <f>D27</f>
        <v>60</v>
      </c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24" customHeight="1">
      <c r="A27" s="111" t="s">
        <v>571</v>
      </c>
      <c r="B27" s="37"/>
      <c r="C27" s="35">
        <v>60</v>
      </c>
      <c r="D27" s="35">
        <v>60</v>
      </c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24" customHeight="1">
      <c r="A28" s="113" t="s">
        <v>236</v>
      </c>
      <c r="B28" s="37">
        <f>SUM(B5,B13,B18,B22,B26)</f>
        <v>420</v>
      </c>
      <c r="C28" s="37">
        <f>SUM(C5,C13,C18,C22,C26)</f>
        <v>421</v>
      </c>
      <c r="D28" s="37">
        <f>SUM(D5,D13,D18,D22,D26)</f>
        <v>421</v>
      </c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4.25">
      <c r="A29" s="114"/>
      <c r="B29" s="114"/>
      <c r="C29" s="114"/>
      <c r="D29" s="115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4.25">
      <c r="A30" s="114"/>
      <c r="B30" s="114"/>
      <c r="C30" s="114"/>
      <c r="D30" s="115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4.25">
      <c r="A31" s="114"/>
      <c r="B31" s="114"/>
      <c r="C31" s="114"/>
      <c r="D31" s="115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4.25">
      <c r="A32" s="114"/>
      <c r="B32" s="114"/>
      <c r="C32" s="114"/>
      <c r="D32" s="115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4.25">
      <c r="A33" s="114"/>
      <c r="B33" s="114"/>
      <c r="C33" s="114"/>
      <c r="D33" s="115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4.25">
      <c r="A34" s="114"/>
      <c r="B34" s="114"/>
      <c r="C34" s="114"/>
      <c r="D34" s="115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4.25">
      <c r="A35" s="114"/>
      <c r="B35" s="114"/>
      <c r="C35" s="114"/>
      <c r="D35" s="115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4.25">
      <c r="A36" s="114"/>
      <c r="B36" s="114"/>
      <c r="C36" s="114"/>
      <c r="D36" s="115"/>
      <c r="E36" s="90"/>
      <c r="F36" s="90"/>
      <c r="G36" s="90"/>
      <c r="H36" s="90"/>
      <c r="I36" s="90"/>
      <c r="J36" s="90"/>
      <c r="K36" s="90"/>
      <c r="L36" s="90"/>
      <c r="M36" s="90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E28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43.375" style="92" customWidth="1"/>
    <col min="2" max="3" width="12.875" style="92" customWidth="1"/>
    <col min="4" max="4" width="12.875" style="75" customWidth="1"/>
    <col min="5" max="5" width="35.50390625" style="74" customWidth="1"/>
    <col min="6" max="6" width="9.25390625" style="74" customWidth="1"/>
    <col min="7" max="16384" width="9.00390625" style="74" customWidth="1"/>
  </cols>
  <sheetData>
    <row r="1" spans="1:3" ht="27" customHeight="1">
      <c r="A1" s="93" t="s">
        <v>608</v>
      </c>
      <c r="B1" s="93"/>
      <c r="C1" s="93"/>
    </row>
    <row r="2" spans="1:13" ht="27" customHeight="1">
      <c r="A2" s="430" t="s">
        <v>731</v>
      </c>
      <c r="B2" s="430"/>
      <c r="C2" s="430"/>
      <c r="D2" s="431"/>
      <c r="E2" s="94"/>
      <c r="F2" s="94"/>
      <c r="G2" s="76"/>
      <c r="H2" s="76"/>
      <c r="I2" s="76"/>
      <c r="J2" s="76"/>
      <c r="K2" s="76"/>
      <c r="L2" s="76"/>
      <c r="M2" s="76"/>
    </row>
    <row r="3" spans="1:6" ht="20.25" customHeight="1">
      <c r="A3" s="95"/>
      <c r="B3" s="95"/>
      <c r="C3" s="95"/>
      <c r="D3" s="96" t="s">
        <v>31</v>
      </c>
      <c r="F3" s="85"/>
    </row>
    <row r="4" spans="1:6" ht="24" customHeight="1">
      <c r="A4" s="97" t="s">
        <v>383</v>
      </c>
      <c r="B4" s="97" t="s">
        <v>33</v>
      </c>
      <c r="C4" s="97" t="s">
        <v>34</v>
      </c>
      <c r="D4" s="81" t="s">
        <v>97</v>
      </c>
      <c r="F4" s="85"/>
    </row>
    <row r="5" spans="1:239" ht="24" customHeight="1">
      <c r="A5" s="98" t="s">
        <v>573</v>
      </c>
      <c r="B5" s="35"/>
      <c r="C5" s="37"/>
      <c r="D5" s="35">
        <f>SUM(D6:D9)</f>
        <v>0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</row>
    <row r="6" spans="1:239" ht="24" customHeight="1">
      <c r="A6" s="99" t="s">
        <v>574</v>
      </c>
      <c r="B6" s="35"/>
      <c r="C6" s="35"/>
      <c r="D6" s="35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</row>
    <row r="7" spans="1:239" ht="24" customHeight="1">
      <c r="A7" s="99" t="s">
        <v>575</v>
      </c>
      <c r="B7" s="35"/>
      <c r="C7" s="35"/>
      <c r="D7" s="35"/>
      <c r="E7" s="84"/>
      <c r="F7" s="84"/>
      <c r="G7" s="84"/>
      <c r="H7" s="84"/>
      <c r="I7" s="84"/>
      <c r="J7" s="84"/>
      <c r="K7" s="84"/>
      <c r="L7" s="84"/>
      <c r="M7" s="8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</row>
    <row r="8" spans="1:239" ht="24" customHeight="1">
      <c r="A8" s="100" t="s">
        <v>576</v>
      </c>
      <c r="B8" s="35"/>
      <c r="C8" s="35"/>
      <c r="D8" s="35"/>
      <c r="E8" s="84"/>
      <c r="F8" s="101"/>
      <c r="G8" s="84"/>
      <c r="H8" s="84"/>
      <c r="I8" s="84"/>
      <c r="J8" s="84"/>
      <c r="K8" s="84"/>
      <c r="L8" s="84"/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</row>
    <row r="9" spans="1:239" ht="24" customHeight="1">
      <c r="A9" s="100" t="s">
        <v>577</v>
      </c>
      <c r="B9" s="35"/>
      <c r="C9" s="35"/>
      <c r="D9" s="35"/>
      <c r="E9" s="84"/>
      <c r="F9" s="84"/>
      <c r="G9" s="84"/>
      <c r="H9" s="84"/>
      <c r="I9" s="84"/>
      <c r="J9" s="84"/>
      <c r="K9" s="84"/>
      <c r="L9" s="84"/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</row>
    <row r="10" spans="1:239" ht="24" customHeight="1">
      <c r="A10" s="98" t="s">
        <v>578</v>
      </c>
      <c r="B10" s="35"/>
      <c r="C10" s="35"/>
      <c r="D10" s="35">
        <f>SUM(D11:D17)</f>
        <v>0</v>
      </c>
      <c r="E10" s="84"/>
      <c r="F10" s="101"/>
      <c r="G10" s="84"/>
      <c r="H10" s="84"/>
      <c r="I10" s="84"/>
      <c r="J10" s="84"/>
      <c r="K10" s="84"/>
      <c r="L10" s="84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</row>
    <row r="11" spans="1:239" ht="24" customHeight="1">
      <c r="A11" s="102" t="s">
        <v>579</v>
      </c>
      <c r="B11" s="35"/>
      <c r="C11" s="35"/>
      <c r="D11" s="35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</row>
    <row r="12" spans="1:239" ht="24" customHeight="1">
      <c r="A12" s="102" t="s">
        <v>580</v>
      </c>
      <c r="B12" s="35"/>
      <c r="C12" s="35"/>
      <c r="D12" s="35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</row>
    <row r="13" spans="1:239" ht="24" customHeight="1">
      <c r="A13" s="103" t="s">
        <v>581</v>
      </c>
      <c r="B13" s="35"/>
      <c r="C13" s="35"/>
      <c r="D13" s="35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</row>
    <row r="14" spans="1:239" ht="24" customHeight="1">
      <c r="A14" s="103" t="s">
        <v>582</v>
      </c>
      <c r="B14" s="35"/>
      <c r="C14" s="35"/>
      <c r="D14" s="35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</row>
    <row r="15" spans="1:239" ht="24" customHeight="1">
      <c r="A15" s="103" t="s">
        <v>583</v>
      </c>
      <c r="B15" s="35"/>
      <c r="C15" s="35"/>
      <c r="D15" s="35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</row>
    <row r="16" spans="1:239" ht="24" customHeight="1">
      <c r="A16" s="102" t="s">
        <v>584</v>
      </c>
      <c r="B16" s="35"/>
      <c r="C16" s="35"/>
      <c r="D16" s="35"/>
      <c r="E16" s="84"/>
      <c r="F16" s="84"/>
      <c r="G16" s="84"/>
      <c r="H16" s="84"/>
      <c r="I16" s="84"/>
      <c r="J16" s="84"/>
      <c r="K16" s="84"/>
      <c r="L16" s="84"/>
      <c r="M16" s="84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</row>
    <row r="17" spans="1:13" ht="24" customHeight="1">
      <c r="A17" s="102" t="s">
        <v>585</v>
      </c>
      <c r="B17" s="35"/>
      <c r="C17" s="35"/>
      <c r="D17" s="35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24" customHeight="1">
      <c r="A18" s="98" t="s">
        <v>586</v>
      </c>
      <c r="B18" s="35"/>
      <c r="C18" s="35"/>
      <c r="D18" s="35">
        <f>D19</f>
        <v>0</v>
      </c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24" customHeight="1">
      <c r="A19" s="102" t="s">
        <v>587</v>
      </c>
      <c r="B19" s="35"/>
      <c r="C19" s="35"/>
      <c r="D19" s="35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24" customHeight="1">
      <c r="A20" s="104" t="s">
        <v>588</v>
      </c>
      <c r="B20" s="35"/>
      <c r="C20" s="35"/>
      <c r="D20" s="35">
        <f>D21</f>
        <v>0</v>
      </c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24" customHeight="1">
      <c r="A21" s="102" t="s">
        <v>589</v>
      </c>
      <c r="B21" s="35"/>
      <c r="C21" s="35"/>
      <c r="D21" s="35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24" customHeight="1">
      <c r="A22" s="105" t="s">
        <v>92</v>
      </c>
      <c r="B22" s="35"/>
      <c r="C22" s="35"/>
      <c r="D22" s="35">
        <f>SUM(D5,D10,D18,D20)</f>
        <v>0</v>
      </c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4.25">
      <c r="A23" s="106"/>
      <c r="B23" s="106"/>
      <c r="C23" s="106"/>
      <c r="D23" s="91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4.25">
      <c r="A24" s="106"/>
      <c r="B24" s="106"/>
      <c r="C24" s="106"/>
      <c r="D24" s="91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4.25">
      <c r="A25" s="106"/>
      <c r="B25" s="106"/>
      <c r="C25" s="106"/>
      <c r="D25" s="91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4.25">
      <c r="A26" s="106"/>
      <c r="B26" s="106"/>
      <c r="C26" s="106"/>
      <c r="D26" s="91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4.25">
      <c r="A27" s="106"/>
      <c r="B27" s="106"/>
      <c r="C27" s="106"/>
      <c r="D27" s="91"/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14.25">
      <c r="A28" s="106"/>
      <c r="B28" s="106"/>
      <c r="C28" s="106"/>
      <c r="D28" s="91"/>
      <c r="E28" s="90"/>
      <c r="F28" s="90"/>
      <c r="G28" s="90"/>
      <c r="H28" s="90"/>
      <c r="I28" s="90"/>
      <c r="J28" s="90"/>
      <c r="K28" s="90"/>
      <c r="L28" s="90"/>
      <c r="M28" s="90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G28"/>
  <sheetViews>
    <sheetView showZeros="0" workbookViewId="0" topLeftCell="A1">
      <selection activeCell="B10" sqref="B10"/>
    </sheetView>
  </sheetViews>
  <sheetFormatPr defaultColWidth="9.00390625" defaultRowHeight="14.25"/>
  <cols>
    <col min="1" max="1" width="30.25390625" style="74" customWidth="1"/>
    <col min="2" max="2" width="11.00390625" style="75" customWidth="1"/>
    <col min="3" max="3" width="35.375" style="75" customWidth="1"/>
    <col min="4" max="4" width="10.875" style="75" customWidth="1"/>
    <col min="5" max="16384" width="9.00390625" style="74" customWidth="1"/>
  </cols>
  <sheetData>
    <row r="1" ht="27" customHeight="1">
      <c r="A1" s="2" t="s">
        <v>609</v>
      </c>
    </row>
    <row r="2" spans="1:6" ht="27" customHeight="1">
      <c r="A2" s="430" t="s">
        <v>732</v>
      </c>
      <c r="B2" s="430"/>
      <c r="C2" s="430"/>
      <c r="D2" s="431"/>
      <c r="E2" s="76"/>
      <c r="F2" s="76"/>
    </row>
    <row r="3" spans="1:4" ht="27.75" customHeight="1">
      <c r="A3" s="77"/>
      <c r="B3" s="78"/>
      <c r="D3" s="79" t="s">
        <v>31</v>
      </c>
    </row>
    <row r="4" spans="1:4" ht="30" customHeight="1">
      <c r="A4" s="80" t="s">
        <v>383</v>
      </c>
      <c r="B4" s="81" t="s">
        <v>97</v>
      </c>
      <c r="C4" s="82" t="s">
        <v>383</v>
      </c>
      <c r="D4" s="81" t="s">
        <v>97</v>
      </c>
    </row>
    <row r="5" spans="1:241" ht="30" customHeight="1">
      <c r="A5" s="83" t="s">
        <v>549</v>
      </c>
      <c r="B5" s="37">
        <v>356</v>
      </c>
      <c r="C5" s="83" t="s">
        <v>573</v>
      </c>
      <c r="D5" s="37"/>
      <c r="E5" s="84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</row>
    <row r="6" spans="1:241" ht="30" customHeight="1">
      <c r="A6" s="83" t="s">
        <v>557</v>
      </c>
      <c r="B6" s="37">
        <v>5</v>
      </c>
      <c r="C6" s="83" t="s">
        <v>578</v>
      </c>
      <c r="D6" s="37"/>
      <c r="E6" s="84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</row>
    <row r="7" spans="1:241" ht="30" customHeight="1">
      <c r="A7" s="83" t="s">
        <v>562</v>
      </c>
      <c r="B7" s="37"/>
      <c r="C7" s="83" t="s">
        <v>586</v>
      </c>
      <c r="D7" s="37"/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</row>
    <row r="8" spans="1:241" ht="30" customHeight="1">
      <c r="A8" s="83" t="s">
        <v>566</v>
      </c>
      <c r="B8" s="37"/>
      <c r="C8" s="83" t="s">
        <v>591</v>
      </c>
      <c r="D8" s="37"/>
      <c r="E8" s="84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</row>
    <row r="9" spans="1:241" ht="30" customHeight="1">
      <c r="A9" s="83" t="s">
        <v>592</v>
      </c>
      <c r="B9" s="37">
        <v>60</v>
      </c>
      <c r="C9" s="83" t="s">
        <v>593</v>
      </c>
      <c r="D9" s="37"/>
      <c r="E9" s="84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</row>
    <row r="10" spans="1:241" ht="30" customHeight="1">
      <c r="A10" s="86" t="s">
        <v>594</v>
      </c>
      <c r="B10" s="37">
        <f>SUM(B5:B9)</f>
        <v>421</v>
      </c>
      <c r="C10" s="86" t="s">
        <v>595</v>
      </c>
      <c r="D10" s="37"/>
      <c r="E10" s="84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</row>
    <row r="11" spans="1:241" ht="30" customHeight="1">
      <c r="A11" s="86" t="s">
        <v>596</v>
      </c>
      <c r="B11" s="37"/>
      <c r="C11" s="86" t="s">
        <v>597</v>
      </c>
      <c r="D11" s="37">
        <f>SUM(D12:D15)</f>
        <v>421</v>
      </c>
      <c r="E11" s="84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</row>
    <row r="12" spans="1:241" ht="30" customHeight="1">
      <c r="A12" s="87" t="s">
        <v>598</v>
      </c>
      <c r="B12" s="37"/>
      <c r="C12" s="87" t="s">
        <v>599</v>
      </c>
      <c r="D12" s="37"/>
      <c r="E12" s="84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</row>
    <row r="13" spans="1:241" ht="30" customHeight="1">
      <c r="A13" s="87" t="s">
        <v>600</v>
      </c>
      <c r="B13" s="37"/>
      <c r="C13" s="87" t="s">
        <v>601</v>
      </c>
      <c r="D13" s="37"/>
      <c r="E13" s="84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</row>
    <row r="14" spans="1:241" ht="30" customHeight="1">
      <c r="A14" s="87" t="s">
        <v>602</v>
      </c>
      <c r="B14" s="37"/>
      <c r="C14" s="87" t="s">
        <v>603</v>
      </c>
      <c r="D14" s="35">
        <v>421</v>
      </c>
      <c r="E14" s="84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</row>
    <row r="15" spans="1:241" ht="30" customHeight="1">
      <c r="A15" s="87"/>
      <c r="B15" s="37"/>
      <c r="C15" s="87" t="s">
        <v>604</v>
      </c>
      <c r="D15" s="35"/>
      <c r="E15" s="84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</row>
    <row r="16" spans="1:241" ht="30" customHeight="1">
      <c r="A16" s="87"/>
      <c r="B16" s="37"/>
      <c r="C16" s="88"/>
      <c r="D16" s="37"/>
      <c r="E16" s="84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</row>
    <row r="17" spans="1:241" ht="30" customHeight="1">
      <c r="A17" s="86" t="s">
        <v>605</v>
      </c>
      <c r="B17" s="37">
        <f>B10+B11</f>
        <v>421</v>
      </c>
      <c r="C17" s="86" t="s">
        <v>606</v>
      </c>
      <c r="D17" s="37">
        <f>D10+D11</f>
        <v>421</v>
      </c>
      <c r="E17" s="84"/>
      <c r="F17" s="84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</row>
    <row r="18" spans="1:6" ht="14.25">
      <c r="A18" s="90"/>
      <c r="B18" s="91"/>
      <c r="C18" s="91"/>
      <c r="D18" s="91"/>
      <c r="E18" s="90"/>
      <c r="F18" s="90"/>
    </row>
    <row r="19" spans="1:6" ht="14.25">
      <c r="A19" s="90"/>
      <c r="B19" s="91"/>
      <c r="C19" s="91"/>
      <c r="D19" s="91"/>
      <c r="E19" s="90"/>
      <c r="F19" s="90"/>
    </row>
    <row r="20" spans="1:6" ht="14.25">
      <c r="A20" s="90"/>
      <c r="B20" s="91"/>
      <c r="C20" s="91"/>
      <c r="D20" s="91"/>
      <c r="E20" s="90"/>
      <c r="F20" s="90"/>
    </row>
    <row r="21" spans="1:6" ht="14.25">
      <c r="A21" s="90"/>
      <c r="B21" s="91"/>
      <c r="C21" s="91"/>
      <c r="D21" s="91"/>
      <c r="E21" s="90"/>
      <c r="F21" s="90"/>
    </row>
    <row r="22" spans="1:6" ht="14.25">
      <c r="A22" s="90"/>
      <c r="B22" s="91"/>
      <c r="C22" s="91"/>
      <c r="D22" s="91"/>
      <c r="E22" s="90"/>
      <c r="F22" s="90"/>
    </row>
    <row r="23" spans="1:6" ht="14.25">
      <c r="A23" s="90"/>
      <c r="B23" s="91"/>
      <c r="C23" s="91"/>
      <c r="D23" s="91"/>
      <c r="E23" s="90"/>
      <c r="F23" s="90"/>
    </row>
    <row r="24" spans="1:6" ht="14.25">
      <c r="A24" s="90"/>
      <c r="B24" s="91"/>
      <c r="C24" s="91"/>
      <c r="D24" s="91"/>
      <c r="E24" s="90"/>
      <c r="F24" s="90"/>
    </row>
    <row r="25" spans="1:6" ht="14.25">
      <c r="A25" s="90"/>
      <c r="B25" s="91"/>
      <c r="C25" s="91"/>
      <c r="D25" s="91"/>
      <c r="E25" s="90"/>
      <c r="F25" s="90"/>
    </row>
    <row r="26" spans="1:6" ht="14.25">
      <c r="A26" s="90"/>
      <c r="B26" s="91"/>
      <c r="C26" s="91"/>
      <c r="D26" s="91"/>
      <c r="E26" s="90"/>
      <c r="F26" s="90"/>
    </row>
    <row r="27" spans="1:6" ht="14.25">
      <c r="A27" s="90"/>
      <c r="B27" s="91"/>
      <c r="C27" s="91"/>
      <c r="D27" s="91"/>
      <c r="E27" s="90"/>
      <c r="F27" s="90"/>
    </row>
    <row r="28" spans="1:6" ht="14.25">
      <c r="A28" s="90"/>
      <c r="B28" s="91"/>
      <c r="C28" s="91"/>
      <c r="D28" s="91"/>
      <c r="E28" s="90"/>
      <c r="F28" s="90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/>
  </sheetPr>
  <dimension ref="A1:EW31"/>
  <sheetViews>
    <sheetView showZeros="0" workbookViewId="0" topLeftCell="A1">
      <selection activeCell="A2" sqref="A2:D2"/>
    </sheetView>
  </sheetViews>
  <sheetFormatPr defaultColWidth="8.875" defaultRowHeight="14.25"/>
  <cols>
    <col min="1" max="1" width="44.375" style="59" customWidth="1"/>
    <col min="2" max="2" width="11.875" style="59" customWidth="1"/>
    <col min="3" max="3" width="12.50390625" style="59" customWidth="1"/>
    <col min="4" max="4" width="11.25390625" style="59" customWidth="1"/>
    <col min="5" max="151" width="8.875" style="59" customWidth="1"/>
    <col min="152" max="16384" width="8.875" style="60" customWidth="1"/>
  </cols>
  <sheetData>
    <row r="1" spans="1:4" s="55" customFormat="1" ht="24" customHeight="1">
      <c r="A1" s="2" t="s">
        <v>610</v>
      </c>
      <c r="B1" s="2"/>
      <c r="C1" s="2"/>
      <c r="D1" s="61"/>
    </row>
    <row r="2" spans="1:153" s="56" customFormat="1" ht="30" customHeight="1">
      <c r="A2" s="432" t="s">
        <v>733</v>
      </c>
      <c r="B2" s="432"/>
      <c r="C2" s="432"/>
      <c r="D2" s="431"/>
      <c r="EV2" s="71"/>
      <c r="EW2" s="71"/>
    </row>
    <row r="3" spans="4:153" s="57" customFormat="1" ht="24" customHeight="1">
      <c r="D3" s="27" t="s">
        <v>31</v>
      </c>
      <c r="EV3" s="72"/>
      <c r="EW3" s="72"/>
    </row>
    <row r="4" spans="1:153" s="58" customFormat="1" ht="24" customHeight="1">
      <c r="A4" s="62" t="s">
        <v>383</v>
      </c>
      <c r="B4" s="62" t="s">
        <v>33</v>
      </c>
      <c r="C4" s="62" t="s">
        <v>34</v>
      </c>
      <c r="D4" s="63" t="s">
        <v>97</v>
      </c>
      <c r="EV4" s="73"/>
      <c r="EW4" s="73"/>
    </row>
    <row r="5" spans="1:151" s="58" customFormat="1" ht="24" customHeight="1">
      <c r="A5" s="64" t="s">
        <v>611</v>
      </c>
      <c r="B5" s="64"/>
      <c r="C5" s="64"/>
      <c r="D5" s="65">
        <v>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</row>
    <row r="6" spans="1:153" s="59" customFormat="1" ht="24" customHeight="1">
      <c r="A6" s="9" t="s">
        <v>612</v>
      </c>
      <c r="B6" s="9"/>
      <c r="C6" s="9"/>
      <c r="D6" s="66"/>
      <c r="EV6" s="60"/>
      <c r="EW6" s="60"/>
    </row>
    <row r="7" spans="1:153" s="59" customFormat="1" ht="24" customHeight="1">
      <c r="A7" s="67" t="s">
        <v>613</v>
      </c>
      <c r="B7" s="67"/>
      <c r="C7" s="67"/>
      <c r="D7" s="66"/>
      <c r="EV7" s="60"/>
      <c r="EW7" s="60"/>
    </row>
    <row r="8" spans="1:153" s="59" customFormat="1" ht="24" customHeight="1">
      <c r="A8" s="67" t="s">
        <v>614</v>
      </c>
      <c r="B8" s="67"/>
      <c r="C8" s="67"/>
      <c r="D8" s="66"/>
      <c r="EV8" s="60"/>
      <c r="EW8" s="60"/>
    </row>
    <row r="9" spans="1:153" s="59" customFormat="1" ht="24" customHeight="1">
      <c r="A9" s="67" t="s">
        <v>615</v>
      </c>
      <c r="B9" s="67"/>
      <c r="C9" s="67"/>
      <c r="D9" s="66"/>
      <c r="EV9" s="60"/>
      <c r="EW9" s="60"/>
    </row>
    <row r="10" spans="1:151" s="58" customFormat="1" ht="24" customHeight="1">
      <c r="A10" s="64" t="s">
        <v>616</v>
      </c>
      <c r="B10" s="64"/>
      <c r="C10" s="64"/>
      <c r="D10" s="65">
        <v>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</row>
    <row r="11" spans="1:153" s="59" customFormat="1" ht="24" customHeight="1">
      <c r="A11" s="9" t="s">
        <v>617</v>
      </c>
      <c r="B11" s="9"/>
      <c r="C11" s="9"/>
      <c r="D11" s="66"/>
      <c r="EV11" s="60"/>
      <c r="EW11" s="60"/>
    </row>
    <row r="12" spans="1:153" s="59" customFormat="1" ht="24" customHeight="1">
      <c r="A12" s="9" t="s">
        <v>618</v>
      </c>
      <c r="B12" s="9"/>
      <c r="C12" s="9"/>
      <c r="D12" s="66"/>
      <c r="EV12" s="60"/>
      <c r="EW12" s="60"/>
    </row>
    <row r="13" spans="1:153" s="59" customFormat="1" ht="24" customHeight="1">
      <c r="A13" s="9" t="s">
        <v>619</v>
      </c>
      <c r="B13" s="9"/>
      <c r="C13" s="9"/>
      <c r="D13" s="66"/>
      <c r="EV13" s="60"/>
      <c r="EW13" s="60"/>
    </row>
    <row r="14" spans="1:153" s="59" customFormat="1" ht="24" customHeight="1">
      <c r="A14" s="9" t="s">
        <v>620</v>
      </c>
      <c r="B14" s="9"/>
      <c r="C14" s="9"/>
      <c r="D14" s="66"/>
      <c r="EV14" s="60"/>
      <c r="EW14" s="60"/>
    </row>
    <row r="15" spans="1:151" s="58" customFormat="1" ht="24" customHeight="1">
      <c r="A15" s="64" t="s">
        <v>621</v>
      </c>
      <c r="B15" s="64"/>
      <c r="C15" s="64"/>
      <c r="D15" s="65">
        <v>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</row>
    <row r="16" spans="1:4" s="59" customFormat="1" ht="24" customHeight="1">
      <c r="A16" s="9" t="s">
        <v>622</v>
      </c>
      <c r="B16" s="9"/>
      <c r="C16" s="9"/>
      <c r="D16" s="66"/>
    </row>
    <row r="17" spans="1:4" s="59" customFormat="1" ht="24" customHeight="1">
      <c r="A17" s="9" t="s">
        <v>623</v>
      </c>
      <c r="B17" s="9"/>
      <c r="C17" s="9"/>
      <c r="D17" s="66"/>
    </row>
    <row r="18" spans="1:4" s="59" customFormat="1" ht="24" customHeight="1">
      <c r="A18" s="9" t="s">
        <v>624</v>
      </c>
      <c r="B18" s="9"/>
      <c r="C18" s="9"/>
      <c r="D18" s="66"/>
    </row>
    <row r="19" spans="1:4" s="59" customFormat="1" ht="24" customHeight="1">
      <c r="A19" s="9" t="s">
        <v>625</v>
      </c>
      <c r="B19" s="9"/>
      <c r="C19" s="9"/>
      <c r="D19" s="66"/>
    </row>
    <row r="20" spans="1:4" s="59" customFormat="1" ht="24" customHeight="1">
      <c r="A20" s="9" t="s">
        <v>626</v>
      </c>
      <c r="B20" s="9"/>
      <c r="C20" s="9"/>
      <c r="D20" s="66"/>
    </row>
    <row r="21" spans="1:151" s="58" customFormat="1" ht="24" customHeight="1">
      <c r="A21" s="68" t="s">
        <v>627</v>
      </c>
      <c r="B21" s="37">
        <f>SUM(B22:B28)</f>
        <v>20005</v>
      </c>
      <c r="C21" s="37">
        <f>SUM(C22:C28)</f>
        <v>22755</v>
      </c>
      <c r="D21" s="37">
        <f>SUM(D22:D28)</f>
        <v>25464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</row>
    <row r="22" spans="1:4" s="59" customFormat="1" ht="24" customHeight="1">
      <c r="A22" s="9" t="s">
        <v>628</v>
      </c>
      <c r="B22" s="35">
        <v>5574</v>
      </c>
      <c r="C22" s="35">
        <v>8915</v>
      </c>
      <c r="D22" s="35">
        <v>10723</v>
      </c>
    </row>
    <row r="23" spans="1:4" s="59" customFormat="1" ht="24" customHeight="1">
      <c r="A23" s="9" t="s">
        <v>629</v>
      </c>
      <c r="B23" s="35">
        <v>13689</v>
      </c>
      <c r="C23" s="35">
        <v>13511</v>
      </c>
      <c r="D23" s="35">
        <v>13570</v>
      </c>
    </row>
    <row r="24" spans="1:4" s="59" customFormat="1" ht="24" customHeight="1">
      <c r="A24" s="9" t="s">
        <v>630</v>
      </c>
      <c r="B24" s="35">
        <v>279</v>
      </c>
      <c r="C24" s="35">
        <v>329</v>
      </c>
      <c r="D24" s="35">
        <v>322</v>
      </c>
    </row>
    <row r="25" spans="1:4" s="59" customFormat="1" ht="24" customHeight="1">
      <c r="A25" s="9" t="s">
        <v>631</v>
      </c>
      <c r="B25" s="35">
        <v>463</v>
      </c>
      <c r="C25" s="35"/>
      <c r="D25" s="35">
        <v>793</v>
      </c>
    </row>
    <row r="26" spans="1:4" s="59" customFormat="1" ht="24" customHeight="1">
      <c r="A26" s="9" t="s">
        <v>632</v>
      </c>
      <c r="B26" s="35"/>
      <c r="C26" s="35"/>
      <c r="D26" s="35"/>
    </row>
    <row r="27" spans="1:4" s="59" customFormat="1" ht="24" customHeight="1">
      <c r="A27" s="9" t="s">
        <v>633</v>
      </c>
      <c r="B27" s="35"/>
      <c r="C27" s="35"/>
      <c r="D27" s="35">
        <v>56</v>
      </c>
    </row>
    <row r="28" spans="1:4" s="59" customFormat="1" ht="24" customHeight="1">
      <c r="A28" s="9"/>
      <c r="B28" s="35"/>
      <c r="C28" s="35"/>
      <c r="D28" s="35"/>
    </row>
    <row r="29" spans="1:4" s="59" customFormat="1" ht="24" customHeight="1">
      <c r="A29" s="69" t="s">
        <v>64</v>
      </c>
      <c r="B29" s="37">
        <f>B5+B10+B15+B21</f>
        <v>20005</v>
      </c>
      <c r="C29" s="37">
        <f>C5+C10+C15+C21</f>
        <v>22755</v>
      </c>
      <c r="D29" s="37">
        <f>D5+D10+D15+D21</f>
        <v>25464</v>
      </c>
    </row>
    <row r="30" ht="24" customHeight="1"/>
    <row r="31" ht="24" customHeight="1">
      <c r="C31" s="70"/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42.625" style="19" customWidth="1"/>
    <col min="2" max="3" width="13.125" style="19" customWidth="1"/>
    <col min="4" max="4" width="13.125" style="20" customWidth="1"/>
    <col min="5" max="234" width="9.00390625" style="19" customWidth="1"/>
  </cols>
  <sheetData>
    <row r="1" spans="1:4" ht="27" customHeight="1">
      <c r="A1" s="2" t="s">
        <v>634</v>
      </c>
      <c r="B1" s="2"/>
      <c r="C1" s="2"/>
      <c r="D1" s="21"/>
    </row>
    <row r="2" spans="1:6" ht="28.5" customHeight="1">
      <c r="A2" s="434" t="s">
        <v>733</v>
      </c>
      <c r="B2" s="434"/>
      <c r="C2" s="434"/>
      <c r="D2" s="435"/>
      <c r="E2" s="23"/>
      <c r="F2" s="23"/>
    </row>
    <row r="3" spans="1:4" ht="22.5" customHeight="1">
      <c r="A3" s="24"/>
      <c r="B3" s="24"/>
      <c r="C3" s="24"/>
      <c r="D3" s="27" t="s">
        <v>31</v>
      </c>
    </row>
    <row r="4" spans="1:6" ht="22.5" customHeight="1">
      <c r="A4" s="28" t="s">
        <v>383</v>
      </c>
      <c r="B4" s="28" t="s">
        <v>33</v>
      </c>
      <c r="C4" s="28" t="s">
        <v>34</v>
      </c>
      <c r="D4" s="46" t="s">
        <v>97</v>
      </c>
      <c r="E4" s="31"/>
      <c r="F4" s="31"/>
    </row>
    <row r="5" spans="1:6" ht="22.5" customHeight="1">
      <c r="A5" s="47" t="s">
        <v>635</v>
      </c>
      <c r="B5" s="48"/>
      <c r="C5" s="48"/>
      <c r="D5" s="48"/>
      <c r="E5" s="31"/>
      <c r="F5" s="31"/>
    </row>
    <row r="6" spans="1:6" ht="22.5" customHeight="1">
      <c r="A6" s="49" t="s">
        <v>636</v>
      </c>
      <c r="B6" s="49"/>
      <c r="C6" s="49"/>
      <c r="D6" s="38"/>
      <c r="E6" s="31"/>
      <c r="F6" s="31"/>
    </row>
    <row r="7" spans="1:6" ht="22.5" customHeight="1">
      <c r="A7" s="49" t="s">
        <v>637</v>
      </c>
      <c r="B7" s="49"/>
      <c r="C7" s="49"/>
      <c r="D7" s="38"/>
      <c r="E7" s="31"/>
      <c r="F7" s="31"/>
    </row>
    <row r="8" spans="1:6" ht="22.5" customHeight="1">
      <c r="A8" s="49" t="s">
        <v>638</v>
      </c>
      <c r="B8" s="49"/>
      <c r="C8" s="49"/>
      <c r="D8" s="38"/>
      <c r="E8" s="31"/>
      <c r="F8" s="31"/>
    </row>
    <row r="9" spans="1:6" ht="22.5" customHeight="1">
      <c r="A9" s="49" t="s">
        <v>639</v>
      </c>
      <c r="B9" s="49"/>
      <c r="C9" s="49"/>
      <c r="D9" s="38"/>
      <c r="E9" s="31"/>
      <c r="F9" s="31"/>
    </row>
    <row r="10" spans="1:6" ht="22.5" customHeight="1">
      <c r="A10" s="49" t="s">
        <v>640</v>
      </c>
      <c r="B10" s="49"/>
      <c r="C10" s="49"/>
      <c r="D10" s="38"/>
      <c r="E10" s="31"/>
      <c r="F10" s="31"/>
    </row>
    <row r="11" spans="1:6" ht="22.5" customHeight="1">
      <c r="A11" s="49" t="s">
        <v>641</v>
      </c>
      <c r="B11" s="49"/>
      <c r="C11" s="49"/>
      <c r="D11" s="38"/>
      <c r="E11" s="31"/>
      <c r="F11" s="31"/>
    </row>
    <row r="12" spans="1:6" ht="22.5" customHeight="1">
      <c r="A12" s="49" t="s">
        <v>642</v>
      </c>
      <c r="B12" s="49"/>
      <c r="C12" s="49"/>
      <c r="D12" s="38"/>
      <c r="E12" s="31"/>
      <c r="F12" s="31"/>
    </row>
    <row r="13" spans="1:6" ht="22.5" customHeight="1">
      <c r="A13" s="49" t="s">
        <v>643</v>
      </c>
      <c r="B13" s="49"/>
      <c r="C13" s="49"/>
      <c r="D13" s="38"/>
      <c r="E13" s="31"/>
      <c r="F13" s="31"/>
    </row>
    <row r="14" spans="1:6" ht="22.5" customHeight="1">
      <c r="A14" s="47" t="s">
        <v>644</v>
      </c>
      <c r="B14" s="48"/>
      <c r="C14" s="48"/>
      <c r="D14" s="48"/>
      <c r="E14" s="31"/>
      <c r="F14" s="31"/>
    </row>
    <row r="15" spans="1:6" ht="22.5" customHeight="1">
      <c r="A15" s="49" t="s">
        <v>645</v>
      </c>
      <c r="B15" s="49"/>
      <c r="C15" s="49"/>
      <c r="D15" s="38"/>
      <c r="E15" s="31"/>
      <c r="F15" s="31"/>
    </row>
    <row r="16" spans="1:6" ht="22.5" customHeight="1">
      <c r="A16" s="49" t="s">
        <v>646</v>
      </c>
      <c r="B16" s="49"/>
      <c r="C16" s="49"/>
      <c r="D16" s="38"/>
      <c r="E16" s="31"/>
      <c r="F16" s="31"/>
    </row>
    <row r="17" spans="1:6" ht="22.5" customHeight="1">
      <c r="A17" s="50" t="s">
        <v>647</v>
      </c>
      <c r="B17" s="50"/>
      <c r="C17" s="50"/>
      <c r="D17" s="33"/>
      <c r="E17" s="31"/>
      <c r="F17" s="31"/>
    </row>
    <row r="18" spans="1:6" ht="22.5" customHeight="1">
      <c r="A18" s="47" t="s">
        <v>648</v>
      </c>
      <c r="B18" s="48"/>
      <c r="C18" s="48"/>
      <c r="D18" s="48"/>
      <c r="E18" s="31"/>
      <c r="F18" s="31"/>
    </row>
    <row r="19" spans="1:6" ht="22.5" customHeight="1">
      <c r="A19" s="50" t="s">
        <v>649</v>
      </c>
      <c r="B19" s="50"/>
      <c r="C19" s="50"/>
      <c r="D19" s="38"/>
      <c r="E19" s="31"/>
      <c r="F19" s="31"/>
    </row>
    <row r="20" spans="1:6" ht="22.5" customHeight="1">
      <c r="A20" s="50" t="s">
        <v>650</v>
      </c>
      <c r="B20" s="50"/>
      <c r="C20" s="50"/>
      <c r="D20" s="38"/>
      <c r="E20" s="31"/>
      <c r="F20" s="31"/>
    </row>
    <row r="21" spans="1:6" ht="22.5" customHeight="1">
      <c r="A21" s="50" t="s">
        <v>651</v>
      </c>
      <c r="B21" s="50"/>
      <c r="C21" s="50"/>
      <c r="D21" s="38"/>
      <c r="E21" s="31"/>
      <c r="F21" s="31"/>
    </row>
    <row r="22" spans="1:6" ht="22.5" customHeight="1">
      <c r="A22" s="50" t="s">
        <v>652</v>
      </c>
      <c r="B22" s="50"/>
      <c r="C22" s="50"/>
      <c r="D22" s="38"/>
      <c r="E22" s="31"/>
      <c r="F22" s="31"/>
    </row>
    <row r="23" spans="1:6" ht="22.5" customHeight="1">
      <c r="A23" s="50" t="s">
        <v>653</v>
      </c>
      <c r="B23" s="50"/>
      <c r="C23" s="50"/>
      <c r="D23" s="38"/>
      <c r="E23" s="31"/>
      <c r="F23" s="31"/>
    </row>
    <row r="24" spans="1:6" ht="22.5" customHeight="1">
      <c r="A24" s="51" t="s">
        <v>654</v>
      </c>
      <c r="B24" s="37">
        <f>SUM(B25:B30)</f>
        <v>13607</v>
      </c>
      <c r="C24" s="37">
        <f>SUM(C25:C30)</f>
        <v>13334</v>
      </c>
      <c r="D24" s="37">
        <f>SUM(D25:D30)</f>
        <v>13119</v>
      </c>
      <c r="E24" s="31"/>
      <c r="F24" s="31"/>
    </row>
    <row r="25" spans="1:6" ht="22.5" customHeight="1">
      <c r="A25" s="52" t="s">
        <v>655</v>
      </c>
      <c r="B25" s="35">
        <v>12337</v>
      </c>
      <c r="C25" s="35">
        <v>12140</v>
      </c>
      <c r="D25" s="35">
        <v>12083</v>
      </c>
      <c r="E25" s="31"/>
      <c r="F25" s="31"/>
    </row>
    <row r="26" spans="1:6" ht="22.5" customHeight="1">
      <c r="A26" s="52" t="s">
        <v>656</v>
      </c>
      <c r="B26" s="35">
        <v>654</v>
      </c>
      <c r="C26" s="35">
        <v>582</v>
      </c>
      <c r="D26" s="35">
        <v>569</v>
      </c>
      <c r="E26" s="31"/>
      <c r="F26" s="31"/>
    </row>
    <row r="27" spans="1:6" ht="22.5" customHeight="1">
      <c r="A27" s="52" t="s">
        <v>657</v>
      </c>
      <c r="B27" s="35">
        <v>616</v>
      </c>
      <c r="C27" s="35">
        <v>612</v>
      </c>
      <c r="D27" s="35">
        <v>467</v>
      </c>
      <c r="E27" s="31"/>
      <c r="F27" s="31"/>
    </row>
    <row r="28" spans="1:6" ht="22.5" customHeight="1">
      <c r="A28" s="53" t="s">
        <v>272</v>
      </c>
      <c r="B28" s="35"/>
      <c r="C28" s="35"/>
      <c r="D28" s="35"/>
      <c r="E28" s="31"/>
      <c r="F28" s="31"/>
    </row>
    <row r="29" spans="1:6" ht="22.5" customHeight="1">
      <c r="A29" s="53"/>
      <c r="B29" s="35"/>
      <c r="C29" s="35"/>
      <c r="D29" s="35"/>
      <c r="E29" s="31"/>
      <c r="F29" s="31"/>
    </row>
    <row r="30" spans="1:6" ht="22.5" customHeight="1">
      <c r="A30" s="52"/>
      <c r="B30" s="35"/>
      <c r="C30" s="35"/>
      <c r="D30" s="35"/>
      <c r="E30" s="31"/>
      <c r="F30" s="31"/>
    </row>
    <row r="31" spans="1:6" ht="22.5" customHeight="1">
      <c r="A31" s="54" t="s">
        <v>92</v>
      </c>
      <c r="B31" s="37">
        <f>B24</f>
        <v>13607</v>
      </c>
      <c r="C31" s="37">
        <f>C24</f>
        <v>13334</v>
      </c>
      <c r="D31" s="37">
        <f>D24</f>
        <v>13119</v>
      </c>
      <c r="E31" s="31"/>
      <c r="F31" s="31"/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31.75390625" style="19" customWidth="1"/>
    <col min="2" max="2" width="10.875" style="20" customWidth="1"/>
    <col min="3" max="3" width="31.625" style="19" customWidth="1"/>
    <col min="4" max="4" width="10.875" style="20" customWidth="1"/>
    <col min="5" max="16384" width="9.00390625" style="19" customWidth="1"/>
  </cols>
  <sheetData>
    <row r="1" spans="1:4" ht="27" customHeight="1">
      <c r="A1" s="2" t="s">
        <v>658</v>
      </c>
      <c r="B1" s="21"/>
      <c r="C1" s="22"/>
      <c r="D1" s="21"/>
    </row>
    <row r="2" spans="1:7" ht="28.5" customHeight="1">
      <c r="A2" s="413" t="s">
        <v>1750</v>
      </c>
      <c r="B2" s="413"/>
      <c r="C2" s="413"/>
      <c r="D2" s="413"/>
      <c r="E2" s="23"/>
      <c r="F2" s="23"/>
      <c r="G2" s="23"/>
    </row>
    <row r="3" spans="1:4" ht="24.75" customHeight="1">
      <c r="A3" s="24"/>
      <c r="B3" s="25"/>
      <c r="C3" s="26"/>
      <c r="D3" s="27" t="s">
        <v>31</v>
      </c>
    </row>
    <row r="4" spans="1:7" ht="28.5" customHeight="1">
      <c r="A4" s="28" t="s">
        <v>383</v>
      </c>
      <c r="B4" s="29" t="s">
        <v>97</v>
      </c>
      <c r="C4" s="28" t="s">
        <v>383</v>
      </c>
      <c r="D4" s="29" t="s">
        <v>97</v>
      </c>
      <c r="E4" s="30"/>
      <c r="F4" s="31"/>
      <c r="G4" s="31"/>
    </row>
    <row r="5" spans="1:7" ht="28.5" customHeight="1">
      <c r="A5" s="32" t="s">
        <v>611</v>
      </c>
      <c r="B5" s="33"/>
      <c r="C5" s="34" t="s">
        <v>635</v>
      </c>
      <c r="D5" s="35"/>
      <c r="E5" s="30"/>
      <c r="F5" s="31"/>
      <c r="G5" s="31"/>
    </row>
    <row r="6" spans="1:7" ht="28.5" customHeight="1">
      <c r="A6" s="32" t="s">
        <v>616</v>
      </c>
      <c r="B6" s="33"/>
      <c r="C6" s="36" t="s">
        <v>644</v>
      </c>
      <c r="D6" s="35"/>
      <c r="E6" s="31"/>
      <c r="F6" s="31"/>
      <c r="G6" s="31"/>
    </row>
    <row r="7" spans="1:7" ht="28.5" customHeight="1">
      <c r="A7" s="32" t="s">
        <v>621</v>
      </c>
      <c r="B7" s="33"/>
      <c r="C7" s="32" t="s">
        <v>648</v>
      </c>
      <c r="D7" s="35"/>
      <c r="E7" s="31"/>
      <c r="F7" s="31"/>
      <c r="G7" s="31"/>
    </row>
    <row r="8" spans="1:7" ht="28.5" customHeight="1">
      <c r="A8" s="32" t="s">
        <v>627</v>
      </c>
      <c r="B8" s="37">
        <f>'26'!D21</f>
        <v>25464</v>
      </c>
      <c r="C8" s="32" t="s">
        <v>654</v>
      </c>
      <c r="D8" s="37">
        <f>'27'!D31</f>
        <v>13119</v>
      </c>
      <c r="E8" s="31"/>
      <c r="F8" s="31"/>
      <c r="G8" s="31"/>
    </row>
    <row r="9" spans="1:7" ht="28.5" customHeight="1">
      <c r="A9" s="32"/>
      <c r="B9" s="38"/>
      <c r="C9" s="32"/>
      <c r="D9" s="35"/>
      <c r="E9" s="31"/>
      <c r="F9" s="31"/>
      <c r="G9" s="30"/>
    </row>
    <row r="10" spans="1:7" ht="28.5" customHeight="1">
      <c r="A10" s="39" t="s">
        <v>659</v>
      </c>
      <c r="B10" s="37">
        <f>B9+B8+B7+B6+B5</f>
        <v>25464</v>
      </c>
      <c r="C10" s="40" t="s">
        <v>660</v>
      </c>
      <c r="D10" s="37">
        <f>D9+D8+D7+D6+D5</f>
        <v>13119</v>
      </c>
      <c r="E10" s="31"/>
      <c r="F10" s="31"/>
      <c r="G10" s="31"/>
    </row>
    <row r="11" spans="1:7" ht="28.5" customHeight="1">
      <c r="A11" s="32" t="s">
        <v>596</v>
      </c>
      <c r="B11" s="37">
        <f>SUM(B12:B16)</f>
        <v>36530</v>
      </c>
      <c r="C11" s="32" t="s">
        <v>597</v>
      </c>
      <c r="D11" s="37">
        <f>SUM(D12:D16)</f>
        <v>48875</v>
      </c>
      <c r="E11" s="31"/>
      <c r="F11" s="31"/>
      <c r="G11" s="30"/>
    </row>
    <row r="12" spans="1:7" ht="28.5" customHeight="1">
      <c r="A12" s="17" t="s">
        <v>661</v>
      </c>
      <c r="B12" s="35">
        <v>36518</v>
      </c>
      <c r="C12" s="17" t="s">
        <v>662</v>
      </c>
      <c r="D12" s="35">
        <v>48858</v>
      </c>
      <c r="E12" s="31"/>
      <c r="F12" s="31"/>
      <c r="G12" s="31"/>
    </row>
    <row r="13" spans="1:7" ht="28.5" customHeight="1">
      <c r="A13" s="17" t="s">
        <v>663</v>
      </c>
      <c r="B13" s="41"/>
      <c r="C13" s="17" t="s">
        <v>664</v>
      </c>
      <c r="D13" s="35"/>
      <c r="E13" s="31"/>
      <c r="F13" s="31"/>
      <c r="G13" s="31"/>
    </row>
    <row r="14" spans="1:7" ht="28.5" customHeight="1">
      <c r="A14" s="17" t="s">
        <v>665</v>
      </c>
      <c r="B14" s="35"/>
      <c r="C14" s="17" t="s">
        <v>666</v>
      </c>
      <c r="D14" s="35"/>
      <c r="E14" s="31"/>
      <c r="F14" s="31"/>
      <c r="G14" s="31"/>
    </row>
    <row r="15" spans="1:7" ht="28.5" customHeight="1">
      <c r="A15" s="17" t="s">
        <v>667</v>
      </c>
      <c r="B15" s="42">
        <v>12</v>
      </c>
      <c r="C15" s="17" t="s">
        <v>668</v>
      </c>
      <c r="D15" s="35">
        <v>17</v>
      </c>
      <c r="E15" s="31"/>
      <c r="F15" s="31"/>
      <c r="G15" s="31"/>
    </row>
    <row r="16" spans="1:7" ht="28.5" customHeight="1">
      <c r="A16" s="17" t="s">
        <v>669</v>
      </c>
      <c r="B16" s="41">
        <f>SUM(B17:B17)</f>
        <v>0</v>
      </c>
      <c r="C16" s="17" t="s">
        <v>670</v>
      </c>
      <c r="D16" s="35"/>
      <c r="E16" s="31"/>
      <c r="F16" s="31"/>
      <c r="G16" s="31"/>
    </row>
    <row r="17" spans="1:7" ht="28.5" customHeight="1">
      <c r="A17" s="43"/>
      <c r="B17" s="35"/>
      <c r="C17" s="17"/>
      <c r="D17" s="35"/>
      <c r="E17" s="31"/>
      <c r="F17" s="31"/>
      <c r="G17" s="31"/>
    </row>
    <row r="18" spans="1:7" ht="28.5" customHeight="1">
      <c r="A18" s="28" t="s">
        <v>236</v>
      </c>
      <c r="B18" s="37">
        <f>B10+B11</f>
        <v>61994</v>
      </c>
      <c r="C18" s="28" t="s">
        <v>237</v>
      </c>
      <c r="D18" s="37">
        <f>D10+D11</f>
        <v>61994</v>
      </c>
      <c r="E18" s="31"/>
      <c r="F18" s="31"/>
      <c r="G18" s="31"/>
    </row>
    <row r="19" spans="1:7" ht="13.5">
      <c r="A19" s="31"/>
      <c r="B19" s="44"/>
      <c r="C19" s="31"/>
      <c r="D19" s="30"/>
      <c r="E19" s="31"/>
      <c r="F19" s="31"/>
      <c r="G19" s="31"/>
    </row>
    <row r="23" ht="13.5">
      <c r="C23" s="45">
        <f>B18-D18</f>
        <v>0</v>
      </c>
    </row>
  </sheetData>
  <sheetProtection/>
  <mergeCells count="1">
    <mergeCell ref="A2:D2"/>
  </mergeCells>
  <printOptions horizontalCentered="1"/>
  <pageMargins left="0.6299212598425197" right="0.6299212598425197" top="0.9842519685039371" bottom="0.7874015748031497" header="0.5118110236220472" footer="0.5118110236220472"/>
  <pageSetup firstPageNumber="0" useFirstPageNumber="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33"/>
  <sheetViews>
    <sheetView showZeros="0" zoomScaleSheetLayoutView="100" workbookViewId="0" topLeftCell="A1">
      <selection activeCell="A2" sqref="A2:F2"/>
    </sheetView>
  </sheetViews>
  <sheetFormatPr defaultColWidth="9.00390625" defaultRowHeight="24" customHeight="1"/>
  <cols>
    <col min="1" max="1" width="29.625" style="358" customWidth="1"/>
    <col min="2" max="2" width="10.375" style="359" customWidth="1"/>
    <col min="3" max="3" width="10.00390625" style="359" customWidth="1"/>
    <col min="4" max="4" width="10.50390625" style="359" customWidth="1"/>
    <col min="5" max="6" width="9.00390625" style="359" customWidth="1"/>
    <col min="7" max="171" width="9.00390625" style="360" customWidth="1"/>
  </cols>
  <sheetData>
    <row r="1" spans="1:160" s="355" customFormat="1" ht="27" customHeight="1">
      <c r="A1" s="361" t="s">
        <v>65</v>
      </c>
      <c r="B1" s="362"/>
      <c r="C1" s="362"/>
      <c r="D1" s="362"/>
      <c r="E1" s="362"/>
      <c r="F1" s="362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</row>
    <row r="2" spans="1:160" s="355" customFormat="1" ht="27" customHeight="1">
      <c r="A2" s="413" t="s">
        <v>1738</v>
      </c>
      <c r="B2" s="413"/>
      <c r="C2" s="413"/>
      <c r="D2" s="413"/>
      <c r="E2" s="413"/>
      <c r="F2" s="413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H2" s="360"/>
      <c r="EI2" s="360"/>
      <c r="EJ2" s="360"/>
      <c r="EK2" s="360"/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</row>
    <row r="3" spans="1:6" s="356" customFormat="1" ht="22.5" customHeight="1">
      <c r="A3" s="363"/>
      <c r="B3" s="364"/>
      <c r="C3" s="364"/>
      <c r="D3" s="364"/>
      <c r="E3" s="412" t="s">
        <v>31</v>
      </c>
      <c r="F3" s="412"/>
    </row>
    <row r="4" spans="1:6" s="356" customFormat="1" ht="43.5" customHeight="1">
      <c r="A4" s="365" t="s">
        <v>32</v>
      </c>
      <c r="B4" s="29" t="s">
        <v>33</v>
      </c>
      <c r="C4" s="29" t="s">
        <v>34</v>
      </c>
      <c r="D4" s="29" t="s">
        <v>35</v>
      </c>
      <c r="E4" s="29" t="s">
        <v>36</v>
      </c>
      <c r="F4" s="29" t="s">
        <v>66</v>
      </c>
    </row>
    <row r="5" spans="1:6" s="356" customFormat="1" ht="22.5" customHeight="1">
      <c r="A5" s="366" t="s">
        <v>67</v>
      </c>
      <c r="B5" s="367">
        <v>31398</v>
      </c>
      <c r="C5" s="367">
        <v>37496</v>
      </c>
      <c r="D5" s="367">
        <v>37496</v>
      </c>
      <c r="E5" s="388">
        <f>D5/C5*100</f>
        <v>100</v>
      </c>
      <c r="F5" s="389">
        <v>-2.1</v>
      </c>
    </row>
    <row r="6" spans="1:6" s="356" customFormat="1" ht="22.5" customHeight="1">
      <c r="A6" s="366" t="s">
        <v>68</v>
      </c>
      <c r="B6" s="367"/>
      <c r="C6" s="367"/>
      <c r="D6" s="367">
        <v>0</v>
      </c>
      <c r="E6" s="388"/>
      <c r="F6" s="389"/>
    </row>
    <row r="7" spans="1:6" s="356" customFormat="1" ht="22.5" customHeight="1">
      <c r="A7" s="366" t="s">
        <v>69</v>
      </c>
      <c r="B7" s="367">
        <v>50</v>
      </c>
      <c r="C7" s="367">
        <v>50</v>
      </c>
      <c r="D7" s="367">
        <v>50</v>
      </c>
      <c r="E7" s="388">
        <f aca="true" t="shared" si="0" ref="E7:E30">D7/C7*100</f>
        <v>100</v>
      </c>
      <c r="F7" s="389">
        <v>-48.5</v>
      </c>
    </row>
    <row r="8" spans="1:6" s="356" customFormat="1" ht="22.5" customHeight="1">
      <c r="A8" s="366" t="s">
        <v>70</v>
      </c>
      <c r="B8" s="367">
        <v>11593</v>
      </c>
      <c r="C8" s="367">
        <v>13368</v>
      </c>
      <c r="D8" s="367">
        <v>13368</v>
      </c>
      <c r="E8" s="388">
        <f t="shared" si="0"/>
        <v>100</v>
      </c>
      <c r="F8" s="389">
        <v>0.8</v>
      </c>
    </row>
    <row r="9" spans="1:6" s="356" customFormat="1" ht="22.5" customHeight="1">
      <c r="A9" s="366" t="s">
        <v>71</v>
      </c>
      <c r="B9" s="367">
        <v>90383</v>
      </c>
      <c r="C9" s="367">
        <v>97968</v>
      </c>
      <c r="D9" s="367">
        <v>96998</v>
      </c>
      <c r="E9" s="388">
        <f t="shared" si="0"/>
        <v>99</v>
      </c>
      <c r="F9" s="389">
        <v>3.2</v>
      </c>
    </row>
    <row r="10" spans="1:6" s="356" customFormat="1" ht="22.5" customHeight="1">
      <c r="A10" s="366" t="s">
        <v>72</v>
      </c>
      <c r="B10" s="367">
        <v>325</v>
      </c>
      <c r="C10" s="367">
        <v>590</v>
      </c>
      <c r="D10" s="367">
        <v>590</v>
      </c>
      <c r="E10" s="388">
        <f t="shared" si="0"/>
        <v>100</v>
      </c>
      <c r="F10" s="389">
        <v>14.6</v>
      </c>
    </row>
    <row r="11" spans="1:6" s="356" customFormat="1" ht="22.5" customHeight="1">
      <c r="A11" s="368" t="s">
        <v>73</v>
      </c>
      <c r="B11" s="367">
        <v>4211</v>
      </c>
      <c r="C11" s="367">
        <v>4513</v>
      </c>
      <c r="D11" s="367">
        <v>4513</v>
      </c>
      <c r="E11" s="388">
        <f t="shared" si="0"/>
        <v>100</v>
      </c>
      <c r="F11" s="389">
        <v>-37.6</v>
      </c>
    </row>
    <row r="12" spans="1:6" s="356" customFormat="1" ht="22.5" customHeight="1">
      <c r="A12" s="368" t="s">
        <v>74</v>
      </c>
      <c r="B12" s="367">
        <v>55456</v>
      </c>
      <c r="C12" s="367">
        <v>62927</v>
      </c>
      <c r="D12" s="367">
        <v>62741</v>
      </c>
      <c r="E12" s="388">
        <f t="shared" si="0"/>
        <v>99.7</v>
      </c>
      <c r="F12" s="389">
        <v>4.1</v>
      </c>
    </row>
    <row r="13" spans="1:6" s="356" customFormat="1" ht="22.5" customHeight="1">
      <c r="A13" s="368" t="s">
        <v>75</v>
      </c>
      <c r="B13" s="367">
        <v>26554</v>
      </c>
      <c r="C13" s="367">
        <v>34389</v>
      </c>
      <c r="D13" s="367">
        <v>34389</v>
      </c>
      <c r="E13" s="388">
        <f t="shared" si="0"/>
        <v>100</v>
      </c>
      <c r="F13" s="389">
        <v>-3.1</v>
      </c>
    </row>
    <row r="14" spans="1:6" s="356" customFormat="1" ht="22.5" customHeight="1">
      <c r="A14" s="368" t="s">
        <v>76</v>
      </c>
      <c r="B14" s="367">
        <v>7005</v>
      </c>
      <c r="C14" s="367">
        <v>14398</v>
      </c>
      <c r="D14" s="367">
        <v>14398</v>
      </c>
      <c r="E14" s="388">
        <f t="shared" si="0"/>
        <v>100</v>
      </c>
      <c r="F14" s="389">
        <v>-27</v>
      </c>
    </row>
    <row r="15" spans="1:6" s="356" customFormat="1" ht="22.5" customHeight="1">
      <c r="A15" s="368" t="s">
        <v>77</v>
      </c>
      <c r="B15" s="367">
        <v>8514</v>
      </c>
      <c r="C15" s="367">
        <v>8547</v>
      </c>
      <c r="D15" s="367">
        <v>8547</v>
      </c>
      <c r="E15" s="388">
        <f t="shared" si="0"/>
        <v>100</v>
      </c>
      <c r="F15" s="389">
        <v>-4.4</v>
      </c>
    </row>
    <row r="16" spans="1:6" s="356" customFormat="1" ht="22.5" customHeight="1">
      <c r="A16" s="368" t="s">
        <v>78</v>
      </c>
      <c r="B16" s="367">
        <v>65835</v>
      </c>
      <c r="C16" s="367">
        <v>114267</v>
      </c>
      <c r="D16" s="367">
        <v>108669</v>
      </c>
      <c r="E16" s="388">
        <f t="shared" si="0"/>
        <v>95.1</v>
      </c>
      <c r="F16" s="389">
        <v>0.3</v>
      </c>
    </row>
    <row r="17" spans="1:6" s="356" customFormat="1" ht="22.5" customHeight="1">
      <c r="A17" s="368" t="s">
        <v>79</v>
      </c>
      <c r="B17" s="367">
        <v>16427</v>
      </c>
      <c r="C17" s="367">
        <v>16446</v>
      </c>
      <c r="D17" s="367">
        <v>12423</v>
      </c>
      <c r="E17" s="388">
        <f t="shared" si="0"/>
        <v>75.5</v>
      </c>
      <c r="F17" s="389">
        <v>-28.8</v>
      </c>
    </row>
    <row r="18" spans="1:6" s="356" customFormat="1" ht="22.5" customHeight="1">
      <c r="A18" s="368" t="s">
        <v>80</v>
      </c>
      <c r="B18" s="367">
        <v>141</v>
      </c>
      <c r="C18" s="367">
        <v>461</v>
      </c>
      <c r="D18" s="367">
        <v>461</v>
      </c>
      <c r="E18" s="388">
        <f t="shared" si="0"/>
        <v>100</v>
      </c>
      <c r="F18" s="389">
        <v>-14.3</v>
      </c>
    </row>
    <row r="19" spans="1:6" s="356" customFormat="1" ht="22.5" customHeight="1">
      <c r="A19" s="368" t="s">
        <v>81</v>
      </c>
      <c r="B19" s="367">
        <v>614</v>
      </c>
      <c r="C19" s="367">
        <v>601</v>
      </c>
      <c r="D19" s="367">
        <v>601</v>
      </c>
      <c r="E19" s="388">
        <f t="shared" si="0"/>
        <v>100</v>
      </c>
      <c r="F19" s="389">
        <v>49.9</v>
      </c>
    </row>
    <row r="20" spans="1:6" s="356" customFormat="1" ht="22.5" customHeight="1">
      <c r="A20" s="368" t="s">
        <v>82</v>
      </c>
      <c r="B20" s="367">
        <v>0</v>
      </c>
      <c r="C20" s="367">
        <v>75</v>
      </c>
      <c r="D20" s="367">
        <v>75</v>
      </c>
      <c r="E20" s="388">
        <f t="shared" si="0"/>
        <v>100</v>
      </c>
      <c r="F20" s="389"/>
    </row>
    <row r="21" spans="1:6" s="356" customFormat="1" ht="22.5" customHeight="1">
      <c r="A21" s="368" t="s">
        <v>83</v>
      </c>
      <c r="B21" s="367"/>
      <c r="C21" s="367"/>
      <c r="D21" s="367">
        <v>0</v>
      </c>
      <c r="E21" s="388"/>
      <c r="F21" s="389"/>
    </row>
    <row r="22" spans="1:6" s="356" customFormat="1" ht="22.5" customHeight="1">
      <c r="A22" s="368" t="s">
        <v>84</v>
      </c>
      <c r="B22" s="367">
        <v>1405</v>
      </c>
      <c r="C22" s="367">
        <v>2369</v>
      </c>
      <c r="D22" s="367">
        <v>2369</v>
      </c>
      <c r="E22" s="388">
        <f t="shared" si="0"/>
        <v>100</v>
      </c>
      <c r="F22" s="389">
        <v>-3.4</v>
      </c>
    </row>
    <row r="23" spans="1:6" s="356" customFormat="1" ht="22.5" customHeight="1">
      <c r="A23" s="368" t="s">
        <v>85</v>
      </c>
      <c r="B23" s="367">
        <v>17067</v>
      </c>
      <c r="C23" s="367">
        <v>22594</v>
      </c>
      <c r="D23" s="367">
        <v>17587</v>
      </c>
      <c r="E23" s="388">
        <f t="shared" si="0"/>
        <v>77.8</v>
      </c>
      <c r="F23" s="389">
        <v>-35.2</v>
      </c>
    </row>
    <row r="24" spans="1:6" s="356" customFormat="1" ht="22.5" customHeight="1">
      <c r="A24" s="368" t="s">
        <v>86</v>
      </c>
      <c r="B24" s="367">
        <v>367</v>
      </c>
      <c r="C24" s="367">
        <v>1335</v>
      </c>
      <c r="D24" s="367">
        <v>1335</v>
      </c>
      <c r="E24" s="388">
        <f t="shared" si="0"/>
        <v>100</v>
      </c>
      <c r="F24" s="389">
        <v>2.5</v>
      </c>
    </row>
    <row r="25" spans="1:6" s="356" customFormat="1" ht="22.5" customHeight="1">
      <c r="A25" s="368" t="s">
        <v>87</v>
      </c>
      <c r="B25" s="367">
        <v>4740</v>
      </c>
      <c r="C25" s="367">
        <v>6003</v>
      </c>
      <c r="D25" s="367">
        <v>6003</v>
      </c>
      <c r="E25" s="388">
        <f t="shared" si="0"/>
        <v>100</v>
      </c>
      <c r="F25" s="389">
        <v>25.7</v>
      </c>
    </row>
    <row r="26" spans="1:6" s="356" customFormat="1" ht="22.5" customHeight="1">
      <c r="A26" s="368" t="s">
        <v>88</v>
      </c>
      <c r="B26" s="367">
        <v>3710</v>
      </c>
      <c r="C26" s="367"/>
      <c r="D26" s="367"/>
      <c r="E26" s="388"/>
      <c r="F26" s="389"/>
    </row>
    <row r="27" spans="1:6" s="356" customFormat="1" ht="22.5" customHeight="1">
      <c r="A27" s="368" t="s">
        <v>89</v>
      </c>
      <c r="B27" s="367">
        <v>2390</v>
      </c>
      <c r="C27" s="367">
        <v>900</v>
      </c>
      <c r="D27" s="367">
        <v>900</v>
      </c>
      <c r="E27" s="388">
        <f t="shared" si="0"/>
        <v>100</v>
      </c>
      <c r="F27" s="389">
        <v>-46.6</v>
      </c>
    </row>
    <row r="28" spans="1:6" s="356" customFormat="1" ht="22.5" customHeight="1">
      <c r="A28" s="368" t="s">
        <v>90</v>
      </c>
      <c r="B28" s="367">
        <v>22220</v>
      </c>
      <c r="C28" s="367">
        <v>22247</v>
      </c>
      <c r="D28" s="367">
        <v>22247</v>
      </c>
      <c r="E28" s="388">
        <f t="shared" si="0"/>
        <v>100</v>
      </c>
      <c r="F28" s="389">
        <v>-3</v>
      </c>
    </row>
    <row r="29" spans="1:6" s="356" customFormat="1" ht="22.5" customHeight="1">
      <c r="A29" s="368" t="s">
        <v>91</v>
      </c>
      <c r="B29" s="367">
        <v>0</v>
      </c>
      <c r="C29" s="367">
        <v>90</v>
      </c>
      <c r="D29" s="367">
        <v>90</v>
      </c>
      <c r="E29" s="388">
        <f t="shared" si="0"/>
        <v>100</v>
      </c>
      <c r="F29" s="389">
        <v>-10.9</v>
      </c>
    </row>
    <row r="30" spans="1:6" s="357" customFormat="1" ht="22.5" customHeight="1">
      <c r="A30" s="369" t="s">
        <v>92</v>
      </c>
      <c r="B30" s="367">
        <f>SUM(B5:B29)</f>
        <v>370405</v>
      </c>
      <c r="C30" s="367">
        <f>SUM(C5:C29)</f>
        <v>461634</v>
      </c>
      <c r="D30" s="367">
        <f>SUM(D5:D29)</f>
        <v>445850</v>
      </c>
      <c r="E30" s="388">
        <f t="shared" si="0"/>
        <v>96.6</v>
      </c>
      <c r="F30" s="389">
        <v>-4.1</v>
      </c>
    </row>
    <row r="32" ht="24" customHeight="1">
      <c r="C32" s="370"/>
    </row>
    <row r="33" ht="24" customHeight="1">
      <c r="C33" s="370"/>
    </row>
  </sheetData>
  <sheetProtection/>
  <mergeCells count="2">
    <mergeCell ref="A2:F2"/>
    <mergeCell ref="E3:F3"/>
  </mergeCells>
  <printOptions horizontalCentered="1"/>
  <pageMargins left="0.7480314960629921" right="0.7480314960629921" top="0.9842519685039371" bottom="0.4724409448818898" header="0.5118110236220472" footer="0.5118110236220472"/>
  <pageSetup orientation="portrait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B30"/>
  <sheetViews>
    <sheetView zoomScaleSheetLayoutView="100" workbookViewId="0" topLeftCell="A13">
      <selection activeCell="A2" sqref="A2:B2"/>
    </sheetView>
  </sheetViews>
  <sheetFormatPr defaultColWidth="9.00390625" defaultRowHeight="14.25"/>
  <cols>
    <col min="1" max="1" width="47.00390625" style="11" customWidth="1"/>
    <col min="2" max="2" width="27.00390625" style="11" customWidth="1"/>
  </cols>
  <sheetData>
    <row r="1" spans="1:2" ht="27" customHeight="1">
      <c r="A1" s="436" t="s">
        <v>671</v>
      </c>
      <c r="B1" s="437"/>
    </row>
    <row r="2" spans="1:2" ht="22.5">
      <c r="A2" s="413" t="s">
        <v>734</v>
      </c>
      <c r="B2" s="413"/>
    </row>
    <row r="3" spans="1:2" ht="24" customHeight="1">
      <c r="A3" s="12"/>
      <c r="B3" s="13" t="s">
        <v>672</v>
      </c>
    </row>
    <row r="4" spans="1:2" ht="24" customHeight="1">
      <c r="A4" s="14" t="s">
        <v>673</v>
      </c>
      <c r="B4" s="14" t="s">
        <v>674</v>
      </c>
    </row>
    <row r="5" spans="1:2" s="11" customFormat="1" ht="24" customHeight="1">
      <c r="A5" s="15" t="s">
        <v>735</v>
      </c>
      <c r="B5" s="16">
        <f>SUM(B6:B7)</f>
        <v>913375</v>
      </c>
    </row>
    <row r="6" spans="1:2" ht="24" customHeight="1">
      <c r="A6" s="17" t="s">
        <v>675</v>
      </c>
      <c r="B6" s="18">
        <v>639499</v>
      </c>
    </row>
    <row r="7" spans="1:2" ht="24" customHeight="1">
      <c r="A7" s="17" t="s">
        <v>676</v>
      </c>
      <c r="B7" s="18">
        <v>273876</v>
      </c>
    </row>
    <row r="8" spans="1:2" ht="24" customHeight="1">
      <c r="A8" s="15" t="s">
        <v>736</v>
      </c>
      <c r="B8" s="16">
        <f>SUM(B9:B10)</f>
        <v>943958</v>
      </c>
    </row>
    <row r="9" spans="1:2" ht="24" customHeight="1">
      <c r="A9" s="17" t="s">
        <v>675</v>
      </c>
      <c r="B9" s="18">
        <v>648276</v>
      </c>
    </row>
    <row r="10" spans="1:2" ht="24" customHeight="1">
      <c r="A10" s="17" t="s">
        <v>676</v>
      </c>
      <c r="B10" s="18">
        <v>295682</v>
      </c>
    </row>
    <row r="11" spans="1:2" s="11" customFormat="1" ht="24" customHeight="1">
      <c r="A11" s="15" t="s">
        <v>737</v>
      </c>
      <c r="B11" s="16">
        <f>SUM(B12:B16)</f>
        <v>206565</v>
      </c>
    </row>
    <row r="12" spans="1:2" ht="24" customHeight="1">
      <c r="A12" s="17" t="s">
        <v>677</v>
      </c>
      <c r="B12" s="18">
        <v>3300</v>
      </c>
    </row>
    <row r="13" spans="1:2" ht="24" customHeight="1">
      <c r="A13" s="17" t="s">
        <v>678</v>
      </c>
      <c r="B13" s="18">
        <v>95650</v>
      </c>
    </row>
    <row r="14" spans="1:2" ht="24" customHeight="1">
      <c r="A14" s="17" t="s">
        <v>679</v>
      </c>
      <c r="B14" s="18">
        <v>82800</v>
      </c>
    </row>
    <row r="15" spans="1:2" ht="24" customHeight="1">
      <c r="A15" s="17" t="s">
        <v>680</v>
      </c>
      <c r="B15" s="18">
        <v>23780</v>
      </c>
    </row>
    <row r="16" spans="1:2" ht="24" customHeight="1">
      <c r="A16" s="17" t="s">
        <v>1732</v>
      </c>
      <c r="B16" s="18">
        <v>1035</v>
      </c>
    </row>
    <row r="17" spans="1:2" s="11" customFormat="1" ht="24" customHeight="1">
      <c r="A17" s="15" t="s">
        <v>738</v>
      </c>
      <c r="B17" s="16">
        <f>SUM(B18:B20)</f>
        <v>133100</v>
      </c>
    </row>
    <row r="18" spans="1:2" ht="24" customHeight="1">
      <c r="A18" s="17" t="s">
        <v>681</v>
      </c>
      <c r="B18" s="18">
        <v>96770</v>
      </c>
    </row>
    <row r="19" spans="1:2" ht="24" customHeight="1">
      <c r="A19" s="17" t="s">
        <v>682</v>
      </c>
      <c r="B19" s="18">
        <v>36280</v>
      </c>
    </row>
    <row r="20" spans="1:2" ht="24" customHeight="1">
      <c r="A20" s="17" t="s">
        <v>1733</v>
      </c>
      <c r="B20" s="18">
        <v>50</v>
      </c>
    </row>
    <row r="21" spans="1:2" ht="24" customHeight="1">
      <c r="A21" s="15" t="s">
        <v>739</v>
      </c>
      <c r="B21" s="16">
        <f>SUM(B22:B23)</f>
        <v>32619</v>
      </c>
    </row>
    <row r="22" spans="1:2" ht="24" customHeight="1">
      <c r="A22" s="17" t="s">
        <v>683</v>
      </c>
      <c r="B22" s="18">
        <v>22247</v>
      </c>
    </row>
    <row r="23" spans="1:2" ht="24" customHeight="1">
      <c r="A23" s="17" t="s">
        <v>684</v>
      </c>
      <c r="B23" s="18">
        <v>10372</v>
      </c>
    </row>
    <row r="24" spans="1:2" s="11" customFormat="1" ht="24" customHeight="1">
      <c r="A24" s="15" t="s">
        <v>740</v>
      </c>
      <c r="B24" s="16">
        <f>SUM(B25:B27)</f>
        <v>986840</v>
      </c>
    </row>
    <row r="25" spans="1:2" ht="24" customHeight="1">
      <c r="A25" s="17" t="s">
        <v>675</v>
      </c>
      <c r="B25" s="18">
        <v>641679</v>
      </c>
    </row>
    <row r="26" spans="1:2" ht="24" customHeight="1">
      <c r="A26" s="17" t="s">
        <v>676</v>
      </c>
      <c r="B26" s="18">
        <v>344176</v>
      </c>
    </row>
    <row r="27" spans="1:2" ht="24" customHeight="1">
      <c r="A27" s="17" t="s">
        <v>1734</v>
      </c>
      <c r="B27" s="18">
        <v>985</v>
      </c>
    </row>
    <row r="28" spans="1:2" ht="24" customHeight="1">
      <c r="A28" s="15" t="s">
        <v>741</v>
      </c>
      <c r="B28" s="16">
        <f>SUM(B29:B30)</f>
        <v>1033204</v>
      </c>
    </row>
    <row r="29" spans="1:2" ht="24" customHeight="1">
      <c r="A29" s="17" t="s">
        <v>675</v>
      </c>
      <c r="B29" s="18">
        <v>654722</v>
      </c>
    </row>
    <row r="30" spans="1:2" ht="24" customHeight="1">
      <c r="A30" s="17" t="s">
        <v>676</v>
      </c>
      <c r="B30" s="18">
        <v>378482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40.625" style="0" customWidth="1"/>
    <col min="2" max="3" width="12.50390625" style="0" customWidth="1"/>
  </cols>
  <sheetData>
    <row r="1" ht="14.25">
      <c r="A1" s="2" t="s">
        <v>685</v>
      </c>
    </row>
    <row r="2" spans="1:3" ht="42" customHeight="1">
      <c r="A2" s="438" t="s">
        <v>686</v>
      </c>
      <c r="B2" s="439"/>
      <c r="C2" s="439"/>
    </row>
    <row r="3" spans="2:3" ht="24" customHeight="1">
      <c r="B3" s="440" t="s">
        <v>31</v>
      </c>
      <c r="C3" s="440"/>
    </row>
    <row r="4" spans="1:3" ht="33.75" customHeight="1">
      <c r="A4" s="3" t="s">
        <v>687</v>
      </c>
      <c r="B4" s="3" t="s">
        <v>688</v>
      </c>
      <c r="C4" s="3" t="s">
        <v>689</v>
      </c>
    </row>
    <row r="5" spans="1:3" ht="33.75" customHeight="1">
      <c r="A5" s="4" t="s">
        <v>690</v>
      </c>
      <c r="B5" s="5">
        <f>SUM(B6:B7)</f>
        <v>1033204</v>
      </c>
      <c r="C5" s="5">
        <f>SUM(C6:C7)</f>
        <v>0</v>
      </c>
    </row>
    <row r="6" spans="1:3" ht="33.75" customHeight="1">
      <c r="A6" s="6" t="s">
        <v>691</v>
      </c>
      <c r="B6" s="5">
        <v>654722</v>
      </c>
      <c r="C6" s="5"/>
    </row>
    <row r="7" spans="1:3" ht="33.75" customHeight="1">
      <c r="A7" s="6" t="s">
        <v>692</v>
      </c>
      <c r="B7" s="5">
        <v>378482</v>
      </c>
      <c r="C7" s="5"/>
    </row>
    <row r="8" spans="1:3" ht="33.75" customHeight="1">
      <c r="A8" s="7" t="s">
        <v>693</v>
      </c>
      <c r="B8" s="8">
        <f>SUM(B9:B10)</f>
        <v>115216</v>
      </c>
      <c r="C8" s="8">
        <f>SUM(C9:C10)</f>
        <v>0</v>
      </c>
    </row>
    <row r="9" spans="1:3" ht="33.75" customHeight="1">
      <c r="A9" s="9" t="s">
        <v>691</v>
      </c>
      <c r="B9" s="8">
        <v>3516</v>
      </c>
      <c r="C9" s="8"/>
    </row>
    <row r="10" spans="1:3" ht="33.75" customHeight="1">
      <c r="A10" s="9" t="s">
        <v>692</v>
      </c>
      <c r="B10" s="8">
        <v>111700</v>
      </c>
      <c r="C10" s="8"/>
    </row>
    <row r="11" spans="1:3" ht="33.75" customHeight="1">
      <c r="A11" s="9" t="s">
        <v>694</v>
      </c>
      <c r="B11" s="8">
        <f>SUM(B12:B13)</f>
        <v>18700</v>
      </c>
      <c r="C11" s="8">
        <f>SUM(C12:C13)</f>
        <v>0</v>
      </c>
    </row>
    <row r="12" spans="1:3" ht="33.75" customHeight="1">
      <c r="A12" s="9" t="s">
        <v>691</v>
      </c>
      <c r="B12" s="8"/>
      <c r="C12" s="8"/>
    </row>
    <row r="13" spans="1:3" ht="33.75" customHeight="1">
      <c r="A13" s="9" t="s">
        <v>692</v>
      </c>
      <c r="B13" s="8">
        <v>18700</v>
      </c>
      <c r="C13" s="8"/>
    </row>
    <row r="14" spans="1:3" ht="33.75" customHeight="1">
      <c r="A14" s="7" t="s">
        <v>695</v>
      </c>
      <c r="B14" s="8">
        <f>SUM(B15:B16)</f>
        <v>1148420</v>
      </c>
      <c r="C14" s="8">
        <f>SUM(C15:C16)</f>
        <v>0</v>
      </c>
    </row>
    <row r="15" spans="1:3" ht="33.75" customHeight="1">
      <c r="A15" s="9" t="s">
        <v>691</v>
      </c>
      <c r="B15" s="8">
        <v>658238</v>
      </c>
      <c r="C15" s="8"/>
    </row>
    <row r="16" spans="1:3" ht="33.75" customHeight="1">
      <c r="A16" s="9" t="s">
        <v>692</v>
      </c>
      <c r="B16" s="8">
        <v>490182</v>
      </c>
      <c r="C16" s="8"/>
    </row>
    <row r="22" ht="14.25">
      <c r="B22" s="10"/>
    </row>
  </sheetData>
  <sheetProtection/>
  <mergeCells count="2">
    <mergeCell ref="A2:C2"/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92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38.25390625" style="272" customWidth="1"/>
    <col min="2" max="2" width="10.25390625" style="273" customWidth="1"/>
    <col min="3" max="3" width="38.125" style="272" customWidth="1"/>
    <col min="4" max="4" width="10.25390625" style="273" customWidth="1"/>
    <col min="5" max="16384" width="9.00390625" style="274" customWidth="1"/>
  </cols>
  <sheetData>
    <row r="1" spans="1:4" ht="27" customHeight="1">
      <c r="A1" s="285" t="s">
        <v>93</v>
      </c>
      <c r="B1" s="286"/>
      <c r="C1" s="287"/>
      <c r="D1" s="286"/>
    </row>
    <row r="2" spans="1:4" ht="27" customHeight="1">
      <c r="A2" s="413" t="s">
        <v>1739</v>
      </c>
      <c r="B2" s="413"/>
      <c r="C2" s="413"/>
      <c r="D2" s="413"/>
    </row>
    <row r="3" spans="1:4" ht="22.5" customHeight="1">
      <c r="A3" s="288"/>
      <c r="B3" s="289"/>
      <c r="C3" s="412" t="s">
        <v>94</v>
      </c>
      <c r="D3" s="412"/>
    </row>
    <row r="4" spans="1:4" ht="22.5" customHeight="1">
      <c r="A4" s="414" t="s">
        <v>95</v>
      </c>
      <c r="B4" s="415"/>
      <c r="C4" s="414" t="s">
        <v>96</v>
      </c>
      <c r="D4" s="415"/>
    </row>
    <row r="5" spans="1:4" ht="22.5" customHeight="1">
      <c r="A5" s="290" t="s">
        <v>32</v>
      </c>
      <c r="B5" s="291" t="s">
        <v>97</v>
      </c>
      <c r="C5" s="290" t="s">
        <v>32</v>
      </c>
      <c r="D5" s="291" t="s">
        <v>97</v>
      </c>
    </row>
    <row r="6" spans="1:4" ht="22.5" customHeight="1">
      <c r="A6" s="292" t="s">
        <v>98</v>
      </c>
      <c r="B6" s="189">
        <f>1!D31</f>
        <v>81166</v>
      </c>
      <c r="C6" s="293" t="s">
        <v>99</v>
      </c>
      <c r="D6" s="189">
        <f>2!D30</f>
        <v>445850</v>
      </c>
    </row>
    <row r="7" spans="1:166" s="11" customFormat="1" ht="22.5" customHeight="1">
      <c r="A7" s="294" t="s">
        <v>100</v>
      </c>
      <c r="B7" s="295">
        <f>B8+B15+B51</f>
        <v>369838</v>
      </c>
      <c r="C7" s="296" t="s">
        <v>101</v>
      </c>
      <c r="D7" s="197">
        <f>D8+D15+D51</f>
        <v>0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</row>
    <row r="8" spans="1:166" s="11" customFormat="1" ht="22.5" customHeight="1">
      <c r="A8" s="294" t="s">
        <v>102</v>
      </c>
      <c r="B8" s="295">
        <f>SUM(B9:B14)</f>
        <v>9979</v>
      </c>
      <c r="C8" s="296" t="s">
        <v>103</v>
      </c>
      <c r="D8" s="197">
        <f>SUM(D9:D14)</f>
        <v>0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</row>
    <row r="9" spans="1:166" s="11" customFormat="1" ht="22.5" customHeight="1">
      <c r="A9" s="297" t="s">
        <v>104</v>
      </c>
      <c r="B9" s="194">
        <v>962</v>
      </c>
      <c r="C9" s="298" t="s">
        <v>105</v>
      </c>
      <c r="D9" s="347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</row>
    <row r="10" spans="1:166" s="11" customFormat="1" ht="22.5" customHeight="1">
      <c r="A10" s="299" t="s">
        <v>106</v>
      </c>
      <c r="B10" s="194">
        <v>1495</v>
      </c>
      <c r="C10" s="298" t="s">
        <v>107</v>
      </c>
      <c r="D10" s="347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</row>
    <row r="11" spans="1:166" s="11" customFormat="1" ht="22.5" customHeight="1">
      <c r="A11" s="299" t="s">
        <v>108</v>
      </c>
      <c r="B11" s="194">
        <v>3311</v>
      </c>
      <c r="C11" s="298" t="s">
        <v>109</v>
      </c>
      <c r="D11" s="347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</row>
    <row r="12" spans="1:166" s="11" customFormat="1" ht="22.5" customHeight="1">
      <c r="A12" s="299" t="s">
        <v>110</v>
      </c>
      <c r="B12" s="194">
        <v>9</v>
      </c>
      <c r="C12" s="298" t="s">
        <v>111</v>
      </c>
      <c r="D12" s="347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</row>
    <row r="13" spans="1:166" s="11" customFormat="1" ht="22.5" customHeight="1">
      <c r="A13" s="299" t="s">
        <v>112</v>
      </c>
      <c r="B13" s="194">
        <v>5825</v>
      </c>
      <c r="C13" s="298" t="s">
        <v>113</v>
      </c>
      <c r="D13" s="347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</row>
    <row r="14" spans="1:166" s="11" customFormat="1" ht="22.5" customHeight="1">
      <c r="A14" s="299" t="s">
        <v>114</v>
      </c>
      <c r="B14" s="194">
        <v>-1623</v>
      </c>
      <c r="C14" s="298" t="s">
        <v>115</v>
      </c>
      <c r="D14" s="347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</row>
    <row r="15" spans="1:166" s="11" customFormat="1" ht="22.5" customHeight="1">
      <c r="A15" s="300" t="s">
        <v>116</v>
      </c>
      <c r="B15" s="190">
        <f>SUM(B16:B50)</f>
        <v>322313</v>
      </c>
      <c r="C15" s="301" t="s">
        <v>117</v>
      </c>
      <c r="D15" s="197">
        <f>SUM(D16:D50)</f>
        <v>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</row>
    <row r="16" spans="1:4" ht="22.5" customHeight="1">
      <c r="A16" s="299" t="s">
        <v>118</v>
      </c>
      <c r="B16" s="194"/>
      <c r="C16" s="302" t="s">
        <v>119</v>
      </c>
      <c r="D16" s="347"/>
    </row>
    <row r="17" spans="1:4" ht="22.5" customHeight="1">
      <c r="A17" s="303" t="s">
        <v>120</v>
      </c>
      <c r="B17" s="194">
        <v>83300</v>
      </c>
      <c r="C17" s="302" t="s">
        <v>121</v>
      </c>
      <c r="D17" s="347"/>
    </row>
    <row r="18" spans="1:4" ht="22.5" customHeight="1">
      <c r="A18" s="304" t="s">
        <v>122</v>
      </c>
      <c r="B18" s="194">
        <v>22946</v>
      </c>
      <c r="C18" s="302" t="s">
        <v>123</v>
      </c>
      <c r="D18" s="347"/>
    </row>
    <row r="19" spans="1:4" ht="22.5" customHeight="1">
      <c r="A19" s="304" t="s">
        <v>124</v>
      </c>
      <c r="B19" s="194">
        <v>12772</v>
      </c>
      <c r="C19" s="302" t="s">
        <v>125</v>
      </c>
      <c r="D19" s="347"/>
    </row>
    <row r="20" spans="1:4" ht="22.5" customHeight="1">
      <c r="A20" s="304" t="s">
        <v>126</v>
      </c>
      <c r="B20" s="194">
        <v>2784</v>
      </c>
      <c r="C20" s="302" t="s">
        <v>127</v>
      </c>
      <c r="D20" s="347"/>
    </row>
    <row r="21" spans="1:4" ht="22.5" customHeight="1">
      <c r="A21" s="304" t="s">
        <v>128</v>
      </c>
      <c r="B21" s="194">
        <v>206</v>
      </c>
      <c r="C21" s="302" t="s">
        <v>129</v>
      </c>
      <c r="D21" s="347"/>
    </row>
    <row r="22" spans="1:4" ht="22.5" customHeight="1">
      <c r="A22" s="304" t="s">
        <v>130</v>
      </c>
      <c r="B22" s="194">
        <v>3995</v>
      </c>
      <c r="C22" s="305" t="s">
        <v>131</v>
      </c>
      <c r="D22" s="347"/>
    </row>
    <row r="23" spans="1:4" ht="22.5" customHeight="1">
      <c r="A23" s="304" t="s">
        <v>132</v>
      </c>
      <c r="B23" s="194">
        <v>6591</v>
      </c>
      <c r="C23" s="305" t="s">
        <v>133</v>
      </c>
      <c r="D23" s="347"/>
    </row>
    <row r="24" spans="1:4" ht="22.5" customHeight="1">
      <c r="A24" s="304" t="s">
        <v>134</v>
      </c>
      <c r="B24" s="194">
        <v>23505</v>
      </c>
      <c r="C24" s="305" t="s">
        <v>135</v>
      </c>
      <c r="D24" s="347"/>
    </row>
    <row r="25" spans="1:4" ht="22.5" customHeight="1">
      <c r="A25" s="304" t="s">
        <v>136</v>
      </c>
      <c r="B25" s="194">
        <v>3186</v>
      </c>
      <c r="C25" s="306" t="s">
        <v>137</v>
      </c>
      <c r="D25" s="347"/>
    </row>
    <row r="26" spans="1:4" ht="22.5" customHeight="1">
      <c r="A26" s="304" t="s">
        <v>138</v>
      </c>
      <c r="B26" s="194"/>
      <c r="C26" s="306" t="s">
        <v>139</v>
      </c>
      <c r="D26" s="347"/>
    </row>
    <row r="27" spans="1:4" ht="23.25" customHeight="1">
      <c r="A27" s="304" t="s">
        <v>140</v>
      </c>
      <c r="B27" s="194"/>
      <c r="C27" s="306" t="s">
        <v>141</v>
      </c>
      <c r="D27" s="347"/>
    </row>
    <row r="28" spans="1:4" ht="22.5" customHeight="1">
      <c r="A28" s="304" t="s">
        <v>1718</v>
      </c>
      <c r="B28" s="194">
        <v>20854</v>
      </c>
      <c r="C28" s="306" t="s">
        <v>1719</v>
      </c>
      <c r="D28" s="347"/>
    </row>
    <row r="29" spans="1:4" ht="22.5" customHeight="1">
      <c r="A29" s="304" t="s">
        <v>142</v>
      </c>
      <c r="B29" s="194"/>
      <c r="C29" s="307" t="s">
        <v>143</v>
      </c>
      <c r="D29" s="347"/>
    </row>
    <row r="30" spans="1:4" ht="22.5" customHeight="1">
      <c r="A30" s="304" t="s">
        <v>144</v>
      </c>
      <c r="B30" s="194"/>
      <c r="C30" s="306" t="s">
        <v>145</v>
      </c>
      <c r="D30" s="347"/>
    </row>
    <row r="31" spans="1:4" ht="22.5" customHeight="1">
      <c r="A31" s="304" t="s">
        <v>146</v>
      </c>
      <c r="B31" s="194"/>
      <c r="C31" s="306" t="s">
        <v>147</v>
      </c>
      <c r="D31" s="347"/>
    </row>
    <row r="32" spans="1:4" ht="22.5" customHeight="1">
      <c r="A32" s="304" t="s">
        <v>148</v>
      </c>
      <c r="B32" s="194">
        <v>2468</v>
      </c>
      <c r="C32" s="306" t="s">
        <v>149</v>
      </c>
      <c r="D32" s="347"/>
    </row>
    <row r="33" spans="1:4" ht="22.5" customHeight="1">
      <c r="A33" s="304" t="s">
        <v>150</v>
      </c>
      <c r="B33" s="194">
        <v>25462</v>
      </c>
      <c r="C33" s="306" t="s">
        <v>151</v>
      </c>
      <c r="D33" s="347"/>
    </row>
    <row r="34" spans="1:4" ht="22.5" customHeight="1">
      <c r="A34" s="304" t="s">
        <v>152</v>
      </c>
      <c r="B34" s="194">
        <v>62</v>
      </c>
      <c r="C34" s="306" t="s">
        <v>153</v>
      </c>
      <c r="D34" s="347"/>
    </row>
    <row r="35" spans="1:4" ht="22.5" customHeight="1">
      <c r="A35" s="304" t="s">
        <v>154</v>
      </c>
      <c r="B35" s="194">
        <v>1892</v>
      </c>
      <c r="C35" s="308" t="s">
        <v>155</v>
      </c>
      <c r="D35" s="347"/>
    </row>
    <row r="36" spans="1:4" ht="22.5" customHeight="1">
      <c r="A36" s="304" t="s">
        <v>156</v>
      </c>
      <c r="B36" s="194">
        <v>35712</v>
      </c>
      <c r="C36" s="306" t="s">
        <v>157</v>
      </c>
      <c r="D36" s="347"/>
    </row>
    <row r="37" spans="1:4" ht="22.5" customHeight="1">
      <c r="A37" s="304" t="s">
        <v>158</v>
      </c>
      <c r="B37" s="194">
        <v>10274</v>
      </c>
      <c r="C37" s="306" t="s">
        <v>159</v>
      </c>
      <c r="D37" s="347"/>
    </row>
    <row r="38" spans="1:4" ht="22.5" customHeight="1">
      <c r="A38" s="304" t="s">
        <v>160</v>
      </c>
      <c r="B38" s="194">
        <v>3902</v>
      </c>
      <c r="C38" s="306" t="s">
        <v>161</v>
      </c>
      <c r="D38" s="347"/>
    </row>
    <row r="39" spans="1:4" ht="22.5" customHeight="1">
      <c r="A39" s="304" t="s">
        <v>162</v>
      </c>
      <c r="B39" s="194"/>
      <c r="C39" s="306" t="s">
        <v>163</v>
      </c>
      <c r="D39" s="347"/>
    </row>
    <row r="40" spans="1:4" ht="22.5" customHeight="1">
      <c r="A40" s="304" t="s">
        <v>164</v>
      </c>
      <c r="B40" s="194">
        <v>34147</v>
      </c>
      <c r="C40" s="306" t="s">
        <v>165</v>
      </c>
      <c r="D40" s="347"/>
    </row>
    <row r="41" spans="1:4" ht="22.5" customHeight="1">
      <c r="A41" s="304" t="s">
        <v>166</v>
      </c>
      <c r="B41" s="194">
        <v>11205</v>
      </c>
      <c r="C41" s="306" t="s">
        <v>167</v>
      </c>
      <c r="D41" s="347"/>
    </row>
    <row r="42" spans="1:4" ht="22.5" customHeight="1">
      <c r="A42" s="309" t="s">
        <v>168</v>
      </c>
      <c r="B42" s="194"/>
      <c r="C42" s="306" t="s">
        <v>169</v>
      </c>
      <c r="D42" s="347"/>
    </row>
    <row r="43" spans="1:4" ht="22.5" customHeight="1">
      <c r="A43" s="304" t="s">
        <v>170</v>
      </c>
      <c r="B43" s="194"/>
      <c r="C43" s="310" t="s">
        <v>171</v>
      </c>
      <c r="D43" s="347"/>
    </row>
    <row r="44" spans="1:4" ht="22.5" customHeight="1">
      <c r="A44" s="304" t="s">
        <v>172</v>
      </c>
      <c r="B44" s="194"/>
      <c r="C44" s="306" t="s">
        <v>173</v>
      </c>
      <c r="D44" s="347"/>
    </row>
    <row r="45" spans="1:4" ht="22.5" customHeight="1">
      <c r="A45" s="309" t="s">
        <v>174</v>
      </c>
      <c r="B45" s="194"/>
      <c r="C45" s="310" t="s">
        <v>175</v>
      </c>
      <c r="D45" s="347"/>
    </row>
    <row r="46" spans="1:166" s="284" customFormat="1" ht="22.5" customHeight="1">
      <c r="A46" s="304" t="s">
        <v>176</v>
      </c>
      <c r="B46" s="194">
        <v>11857</v>
      </c>
      <c r="C46" s="306" t="s">
        <v>177</v>
      </c>
      <c r="D46" s="347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</row>
    <row r="47" spans="1:4" ht="22.5" customHeight="1">
      <c r="A47" s="304" t="s">
        <v>178</v>
      </c>
      <c r="B47" s="194"/>
      <c r="C47" s="310" t="s">
        <v>179</v>
      </c>
      <c r="D47" s="347"/>
    </row>
    <row r="48" spans="1:4" ht="22.5" customHeight="1">
      <c r="A48" s="304" t="s">
        <v>180</v>
      </c>
      <c r="B48" s="194">
        <v>1044</v>
      </c>
      <c r="C48" s="306" t="s">
        <v>181</v>
      </c>
      <c r="D48" s="347"/>
    </row>
    <row r="49" spans="1:4" ht="22.5" customHeight="1">
      <c r="A49" s="304" t="s">
        <v>182</v>
      </c>
      <c r="B49" s="194"/>
      <c r="C49" s="306" t="s">
        <v>183</v>
      </c>
      <c r="D49" s="347"/>
    </row>
    <row r="50" spans="1:4" ht="22.5" customHeight="1">
      <c r="A50" s="304" t="s">
        <v>184</v>
      </c>
      <c r="B50" s="311">
        <v>4149</v>
      </c>
      <c r="C50" s="312" t="s">
        <v>185</v>
      </c>
      <c r="D50" s="348"/>
    </row>
    <row r="51" spans="1:4" ht="22.5" customHeight="1">
      <c r="A51" s="313" t="s">
        <v>186</v>
      </c>
      <c r="B51" s="314">
        <f>SUM(B52:B72)</f>
        <v>37546</v>
      </c>
      <c r="C51" s="315" t="s">
        <v>187</v>
      </c>
      <c r="D51" s="349">
        <f>SUM(D52:D72)</f>
        <v>0</v>
      </c>
    </row>
    <row r="52" spans="1:4" ht="22.5" customHeight="1">
      <c r="A52" s="304" t="s">
        <v>188</v>
      </c>
      <c r="B52" s="194">
        <v>396</v>
      </c>
      <c r="C52" s="298" t="s">
        <v>188</v>
      </c>
      <c r="D52" s="347"/>
    </row>
    <row r="53" spans="1:4" ht="22.5" customHeight="1">
      <c r="A53" s="304" t="s">
        <v>189</v>
      </c>
      <c r="B53" s="194"/>
      <c r="C53" s="298" t="s">
        <v>189</v>
      </c>
      <c r="D53" s="347"/>
    </row>
    <row r="54" spans="1:4" ht="22.5" customHeight="1">
      <c r="A54" s="304" t="s">
        <v>190</v>
      </c>
      <c r="B54" s="194">
        <v>3</v>
      </c>
      <c r="C54" s="298" t="s">
        <v>190</v>
      </c>
      <c r="D54" s="347"/>
    </row>
    <row r="55" spans="1:4" ht="22.5" customHeight="1">
      <c r="A55" s="304" t="s">
        <v>191</v>
      </c>
      <c r="B55" s="194"/>
      <c r="C55" s="298" t="s">
        <v>191</v>
      </c>
      <c r="D55" s="347"/>
    </row>
    <row r="56" spans="1:4" ht="22.5" customHeight="1">
      <c r="A56" s="304" t="s">
        <v>192</v>
      </c>
      <c r="B56" s="194">
        <v>2460</v>
      </c>
      <c r="C56" s="298" t="s">
        <v>192</v>
      </c>
      <c r="D56" s="347"/>
    </row>
    <row r="57" spans="1:4" ht="22.5" customHeight="1">
      <c r="A57" s="304" t="s">
        <v>193</v>
      </c>
      <c r="B57" s="194">
        <v>285</v>
      </c>
      <c r="C57" s="298" t="s">
        <v>193</v>
      </c>
      <c r="D57" s="347"/>
    </row>
    <row r="58" spans="1:4" ht="22.5" customHeight="1">
      <c r="A58" s="304" t="s">
        <v>194</v>
      </c>
      <c r="B58" s="194">
        <v>507</v>
      </c>
      <c r="C58" s="298" t="s">
        <v>194</v>
      </c>
      <c r="D58" s="347"/>
    </row>
    <row r="59" spans="1:4" ht="22.5" customHeight="1">
      <c r="A59" s="304" t="s">
        <v>195</v>
      </c>
      <c r="B59" s="194"/>
      <c r="C59" s="298" t="s">
        <v>195</v>
      </c>
      <c r="D59" s="347"/>
    </row>
    <row r="60" spans="1:4" ht="22.5" customHeight="1">
      <c r="A60" s="304" t="s">
        <v>196</v>
      </c>
      <c r="B60" s="194">
        <v>517</v>
      </c>
      <c r="C60" s="298" t="s">
        <v>196</v>
      </c>
      <c r="D60" s="347"/>
    </row>
    <row r="61" spans="1:4" ht="22.5" customHeight="1">
      <c r="A61" s="304" t="s">
        <v>197</v>
      </c>
      <c r="B61" s="194">
        <v>564</v>
      </c>
      <c r="C61" s="298" t="s">
        <v>197</v>
      </c>
      <c r="D61" s="347"/>
    </row>
    <row r="62" spans="1:4" ht="22.5" customHeight="1">
      <c r="A62" s="304" t="s">
        <v>198</v>
      </c>
      <c r="B62" s="194">
        <v>426</v>
      </c>
      <c r="C62" s="298" t="s">
        <v>198</v>
      </c>
      <c r="D62" s="347"/>
    </row>
    <row r="63" spans="1:4" ht="22.5" customHeight="1">
      <c r="A63" s="304" t="s">
        <v>199</v>
      </c>
      <c r="B63" s="194">
        <v>12795</v>
      </c>
      <c r="C63" s="298" t="s">
        <v>199</v>
      </c>
      <c r="D63" s="347"/>
    </row>
    <row r="64" spans="1:4" ht="22.5" customHeight="1">
      <c r="A64" s="304" t="s">
        <v>200</v>
      </c>
      <c r="B64" s="194">
        <v>3819</v>
      </c>
      <c r="C64" s="298" t="s">
        <v>200</v>
      </c>
      <c r="D64" s="347"/>
    </row>
    <row r="65" spans="1:4" ht="22.5" customHeight="1">
      <c r="A65" s="304" t="s">
        <v>201</v>
      </c>
      <c r="B65" s="194">
        <v>250</v>
      </c>
      <c r="C65" s="298" t="s">
        <v>201</v>
      </c>
      <c r="D65" s="347"/>
    </row>
    <row r="66" spans="1:4" ht="22.5" customHeight="1">
      <c r="A66" s="304" t="s">
        <v>202</v>
      </c>
      <c r="B66" s="194">
        <v>54</v>
      </c>
      <c r="C66" s="298" t="s">
        <v>202</v>
      </c>
      <c r="D66" s="347"/>
    </row>
    <row r="67" spans="1:4" ht="22.5" customHeight="1">
      <c r="A67" s="304" t="s">
        <v>203</v>
      </c>
      <c r="B67" s="194">
        <v>30</v>
      </c>
      <c r="C67" s="316" t="s">
        <v>203</v>
      </c>
      <c r="D67" s="347"/>
    </row>
    <row r="68" spans="1:4" ht="22.5" customHeight="1">
      <c r="A68" s="304" t="s">
        <v>204</v>
      </c>
      <c r="B68" s="194">
        <v>1464</v>
      </c>
      <c r="C68" s="316" t="s">
        <v>204</v>
      </c>
      <c r="D68" s="347"/>
    </row>
    <row r="69" spans="1:4" ht="22.5" customHeight="1">
      <c r="A69" s="304" t="s">
        <v>205</v>
      </c>
      <c r="B69" s="194">
        <v>10331</v>
      </c>
      <c r="C69" s="316" t="s">
        <v>206</v>
      </c>
      <c r="D69" s="347"/>
    </row>
    <row r="70" spans="1:4" ht="22.5" customHeight="1">
      <c r="A70" s="304" t="s">
        <v>207</v>
      </c>
      <c r="B70" s="194">
        <v>0</v>
      </c>
      <c r="C70" s="316" t="s">
        <v>207</v>
      </c>
      <c r="D70" s="347"/>
    </row>
    <row r="71" spans="1:4" ht="22.5" customHeight="1">
      <c r="A71" s="317" t="s">
        <v>208</v>
      </c>
      <c r="B71" s="194">
        <v>3192</v>
      </c>
      <c r="C71" s="316" t="s">
        <v>208</v>
      </c>
      <c r="D71" s="347"/>
    </row>
    <row r="72" spans="1:4" ht="22.5" customHeight="1">
      <c r="A72" s="317" t="s">
        <v>62</v>
      </c>
      <c r="B72" s="194">
        <v>453</v>
      </c>
      <c r="C72" s="316" t="s">
        <v>209</v>
      </c>
      <c r="D72" s="347"/>
    </row>
    <row r="73" spans="1:4" ht="22.5" customHeight="1">
      <c r="A73" s="318" t="s">
        <v>210</v>
      </c>
      <c r="B73" s="311"/>
      <c r="C73" s="319" t="s">
        <v>211</v>
      </c>
      <c r="D73" s="350">
        <f>SUM(D74:D75)</f>
        <v>22875</v>
      </c>
    </row>
    <row r="74" spans="1:4" ht="22.5" customHeight="1">
      <c r="A74" s="317" t="s">
        <v>212</v>
      </c>
      <c r="B74" s="194"/>
      <c r="C74" s="316" t="s">
        <v>213</v>
      </c>
      <c r="D74" s="194"/>
    </row>
    <row r="75" spans="1:4" ht="22.5" customHeight="1">
      <c r="A75" s="320" t="s">
        <v>214</v>
      </c>
      <c r="B75" s="194"/>
      <c r="C75" s="316" t="s">
        <v>215</v>
      </c>
      <c r="D75" s="194">
        <v>22875</v>
      </c>
    </row>
    <row r="76" spans="1:4" ht="22.5" customHeight="1">
      <c r="A76" s="321" t="s">
        <v>216</v>
      </c>
      <c r="B76" s="314">
        <f>SUM(B77:B79)</f>
        <v>25601</v>
      </c>
      <c r="C76" s="296" t="s">
        <v>217</v>
      </c>
      <c r="D76" s="189"/>
    </row>
    <row r="77" spans="1:4" ht="22.5" customHeight="1">
      <c r="A77" s="322" t="s">
        <v>218</v>
      </c>
      <c r="B77" s="194">
        <v>25000</v>
      </c>
      <c r="C77" s="296" t="s">
        <v>219</v>
      </c>
      <c r="D77" s="189">
        <f>D78</f>
        <v>15784</v>
      </c>
    </row>
    <row r="78" spans="1:4" ht="22.5" customHeight="1">
      <c r="A78" s="322" t="s">
        <v>220</v>
      </c>
      <c r="B78" s="194">
        <v>601</v>
      </c>
      <c r="C78" s="316" t="s">
        <v>221</v>
      </c>
      <c r="D78" s="194">
        <f>2!C30-2!D30</f>
        <v>15784</v>
      </c>
    </row>
    <row r="79" spans="1:4" ht="22.5" customHeight="1">
      <c r="A79" s="322" t="s">
        <v>222</v>
      </c>
      <c r="B79" s="194"/>
      <c r="C79" s="323" t="s">
        <v>223</v>
      </c>
      <c r="D79" s="189">
        <f>B6-1!B31</f>
        <v>246</v>
      </c>
    </row>
    <row r="80" spans="1:4" ht="22.5" customHeight="1">
      <c r="A80" s="324" t="s">
        <v>224</v>
      </c>
      <c r="B80" s="194">
        <v>838</v>
      </c>
      <c r="C80" s="323" t="s">
        <v>225</v>
      </c>
      <c r="D80" s="314">
        <f>SUM(D81:D85)</f>
        <v>96770</v>
      </c>
    </row>
    <row r="81" spans="1:4" ht="22.5" customHeight="1">
      <c r="A81" s="324" t="s">
        <v>226</v>
      </c>
      <c r="B81" s="189">
        <v>197</v>
      </c>
      <c r="C81" s="322" t="s">
        <v>227</v>
      </c>
      <c r="D81" s="194">
        <v>96770</v>
      </c>
    </row>
    <row r="82" spans="1:4" ht="22.5" customHeight="1">
      <c r="A82" s="321" t="s">
        <v>228</v>
      </c>
      <c r="B82" s="189">
        <f>SUM(B83:B84)</f>
        <v>99985</v>
      </c>
      <c r="C82" s="322" t="s">
        <v>229</v>
      </c>
      <c r="D82" s="351"/>
    </row>
    <row r="83" spans="1:4" ht="22.5" customHeight="1">
      <c r="A83" s="322" t="s">
        <v>230</v>
      </c>
      <c r="B83" s="194">
        <v>98950</v>
      </c>
      <c r="C83" s="322" t="s">
        <v>231</v>
      </c>
      <c r="D83" s="352"/>
    </row>
    <row r="84" spans="1:4" ht="22.5" customHeight="1">
      <c r="A84" s="322" t="s">
        <v>232</v>
      </c>
      <c r="B84" s="194">
        <v>1035</v>
      </c>
      <c r="C84" s="323" t="s">
        <v>233</v>
      </c>
      <c r="D84" s="352"/>
    </row>
    <row r="85" spans="1:4" ht="22.5" customHeight="1">
      <c r="A85" s="321" t="s">
        <v>234</v>
      </c>
      <c r="B85" s="194">
        <v>3900</v>
      </c>
      <c r="C85" s="325" t="s">
        <v>235</v>
      </c>
      <c r="D85" s="353"/>
    </row>
    <row r="86" spans="1:4" ht="22.5" customHeight="1">
      <c r="A86" s="297"/>
      <c r="B86" s="194"/>
      <c r="C86" s="326"/>
      <c r="D86" s="351"/>
    </row>
    <row r="87" spans="1:4" ht="22.5" customHeight="1">
      <c r="A87" s="327" t="s">
        <v>236</v>
      </c>
      <c r="B87" s="314">
        <f>B6+B7+B73+B76+B80+B81+B82+B85</f>
        <v>581525</v>
      </c>
      <c r="C87" s="328" t="s">
        <v>237</v>
      </c>
      <c r="D87" s="314">
        <f>D6+D7+D73+D76+D77+D79+D80+D84+D85</f>
        <v>581525</v>
      </c>
    </row>
    <row r="88" ht="22.5" customHeight="1"/>
    <row r="89" ht="22.5" customHeight="1"/>
    <row r="90" ht="22.5" customHeight="1"/>
    <row r="91" ht="14.25">
      <c r="D91" s="354"/>
    </row>
    <row r="92" ht="14.25">
      <c r="D92" s="354"/>
    </row>
    <row r="93" ht="14.25"/>
    <row r="94" ht="14.25"/>
    <row r="95" ht="14.25"/>
    <row r="96" ht="14.25"/>
  </sheetData>
  <sheetProtection/>
  <mergeCells count="4">
    <mergeCell ref="A2:D2"/>
    <mergeCell ref="C3:D3"/>
    <mergeCell ref="A4:B4"/>
    <mergeCell ref="C4:D4"/>
  </mergeCells>
  <printOptions horizontalCentered="1"/>
  <pageMargins left="0.5511811023622047" right="0.5511811023622047" top="0.9842519685039371" bottom="0.7874015748031497" header="0.5118110236220472" footer="0.5118110236220472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30.625" style="274" customWidth="1"/>
    <col min="2" max="4" width="10.75390625" style="273" customWidth="1"/>
    <col min="5" max="6" width="8.75390625" style="273" customWidth="1"/>
    <col min="7" max="16384" width="9.00390625" style="274" customWidth="1"/>
  </cols>
  <sheetData>
    <row r="1" ht="27" customHeight="1">
      <c r="A1" s="339" t="s">
        <v>238</v>
      </c>
    </row>
    <row r="2" spans="1:6" s="338" customFormat="1" ht="30" customHeight="1">
      <c r="A2" s="413" t="s">
        <v>1740</v>
      </c>
      <c r="B2" s="413"/>
      <c r="C2" s="413"/>
      <c r="D2" s="413"/>
      <c r="E2" s="413"/>
      <c r="F2" s="413"/>
    </row>
    <row r="3" spans="1:6" ht="18.75" customHeight="1">
      <c r="A3" s="338"/>
      <c r="E3" s="416" t="s">
        <v>31</v>
      </c>
      <c r="F3" s="416"/>
    </row>
    <row r="4" spans="1:6" ht="38.25" customHeight="1">
      <c r="A4" s="340" t="s">
        <v>32</v>
      </c>
      <c r="B4" s="29" t="s">
        <v>33</v>
      </c>
      <c r="C4" s="29" t="s">
        <v>34</v>
      </c>
      <c r="D4" s="29" t="s">
        <v>35</v>
      </c>
      <c r="E4" s="29" t="s">
        <v>36</v>
      </c>
      <c r="F4" s="29" t="s">
        <v>37</v>
      </c>
    </row>
    <row r="5" spans="1:6" ht="21" customHeight="1">
      <c r="A5" s="341" t="s">
        <v>38</v>
      </c>
      <c r="B5" s="342">
        <f>SUM(B6:B21)</f>
        <v>36749</v>
      </c>
      <c r="C5" s="342">
        <f>SUM(C6:C21)</f>
        <v>36749</v>
      </c>
      <c r="D5" s="342">
        <f>SUM(D6:D21)</f>
        <v>29878</v>
      </c>
      <c r="E5" s="384">
        <f>D5/C5*100</f>
        <v>81.3</v>
      </c>
      <c r="F5" s="385">
        <v>5</v>
      </c>
    </row>
    <row r="6" spans="1:6" ht="21" customHeight="1">
      <c r="A6" s="343" t="s">
        <v>39</v>
      </c>
      <c r="B6" s="344">
        <v>13489</v>
      </c>
      <c r="C6" s="344">
        <v>13489</v>
      </c>
      <c r="D6" s="344">
        <v>9564</v>
      </c>
      <c r="E6" s="386">
        <f aca="true" t="shared" si="0" ref="E6:E31">D6/C6*100</f>
        <v>70.9</v>
      </c>
      <c r="F6" s="387">
        <v>8.6</v>
      </c>
    </row>
    <row r="7" spans="1:6" ht="21" customHeight="1">
      <c r="A7" s="343" t="s">
        <v>40</v>
      </c>
      <c r="B7" s="344">
        <v>4865</v>
      </c>
      <c r="C7" s="344">
        <v>4865</v>
      </c>
      <c r="D7" s="344">
        <v>4022</v>
      </c>
      <c r="E7" s="386">
        <f t="shared" si="0"/>
        <v>82.7</v>
      </c>
      <c r="F7" s="387">
        <v>39.9</v>
      </c>
    </row>
    <row r="8" spans="1:6" ht="21" customHeight="1">
      <c r="A8" s="343" t="s">
        <v>41</v>
      </c>
      <c r="B8" s="344"/>
      <c r="C8" s="344"/>
      <c r="D8" s="344">
        <v>0</v>
      </c>
      <c r="E8" s="386"/>
      <c r="F8" s="387"/>
    </row>
    <row r="9" spans="1:6" ht="21" customHeight="1">
      <c r="A9" s="343" t="s">
        <v>42</v>
      </c>
      <c r="B9" s="344">
        <v>1085</v>
      </c>
      <c r="C9" s="344">
        <v>1085</v>
      </c>
      <c r="D9" s="344">
        <v>962</v>
      </c>
      <c r="E9" s="386">
        <f t="shared" si="0"/>
        <v>88.7</v>
      </c>
      <c r="F9" s="387">
        <v>-6.3</v>
      </c>
    </row>
    <row r="10" spans="1:6" ht="21" customHeight="1">
      <c r="A10" s="343" t="s">
        <v>43</v>
      </c>
      <c r="B10" s="344">
        <v>2420</v>
      </c>
      <c r="C10" s="344">
        <v>2420</v>
      </c>
      <c r="D10" s="344">
        <v>1772</v>
      </c>
      <c r="E10" s="386">
        <f t="shared" si="0"/>
        <v>73.2</v>
      </c>
      <c r="F10" s="387">
        <v>20.5</v>
      </c>
    </row>
    <row r="11" spans="1:6" ht="21" customHeight="1">
      <c r="A11" s="343" t="s">
        <v>44</v>
      </c>
      <c r="B11" s="344">
        <v>2260</v>
      </c>
      <c r="C11" s="344">
        <v>2260</v>
      </c>
      <c r="D11" s="344">
        <v>1735</v>
      </c>
      <c r="E11" s="386">
        <f t="shared" si="0"/>
        <v>76.8</v>
      </c>
      <c r="F11" s="387">
        <v>17.3</v>
      </c>
    </row>
    <row r="12" spans="1:6" ht="21" customHeight="1">
      <c r="A12" s="343" t="s">
        <v>45</v>
      </c>
      <c r="B12" s="344">
        <v>855</v>
      </c>
      <c r="C12" s="344">
        <v>855</v>
      </c>
      <c r="D12" s="344">
        <v>1077</v>
      </c>
      <c r="E12" s="386">
        <f t="shared" si="0"/>
        <v>126</v>
      </c>
      <c r="F12" s="387">
        <v>86.3</v>
      </c>
    </row>
    <row r="13" spans="1:6" ht="21" customHeight="1">
      <c r="A13" s="343" t="s">
        <v>46</v>
      </c>
      <c r="B13" s="344">
        <v>325</v>
      </c>
      <c r="C13" s="344">
        <v>325</v>
      </c>
      <c r="D13" s="344">
        <v>387</v>
      </c>
      <c r="E13" s="386">
        <f t="shared" si="0"/>
        <v>119.1</v>
      </c>
      <c r="F13" s="387">
        <v>0.5</v>
      </c>
    </row>
    <row r="14" spans="1:6" ht="21" customHeight="1">
      <c r="A14" s="343" t="s">
        <v>47</v>
      </c>
      <c r="B14" s="344">
        <v>1390</v>
      </c>
      <c r="C14" s="344">
        <v>1390</v>
      </c>
      <c r="D14" s="344">
        <v>1066</v>
      </c>
      <c r="E14" s="386">
        <f t="shared" si="0"/>
        <v>76.7</v>
      </c>
      <c r="F14" s="387">
        <v>15.4</v>
      </c>
    </row>
    <row r="15" spans="1:6" ht="21" customHeight="1">
      <c r="A15" s="343" t="s">
        <v>48</v>
      </c>
      <c r="B15" s="344">
        <v>1490</v>
      </c>
      <c r="C15" s="344">
        <v>1490</v>
      </c>
      <c r="D15" s="344">
        <v>1817</v>
      </c>
      <c r="E15" s="386">
        <f t="shared" si="0"/>
        <v>121.9</v>
      </c>
      <c r="F15" s="387">
        <v>-54.1</v>
      </c>
    </row>
    <row r="16" spans="1:6" ht="21" customHeight="1">
      <c r="A16" s="343" t="s">
        <v>49</v>
      </c>
      <c r="B16" s="344">
        <v>990</v>
      </c>
      <c r="C16" s="344">
        <v>990</v>
      </c>
      <c r="D16" s="344">
        <v>1203</v>
      </c>
      <c r="E16" s="386">
        <f t="shared" si="0"/>
        <v>121.5</v>
      </c>
      <c r="F16" s="387">
        <v>15.6</v>
      </c>
    </row>
    <row r="17" spans="1:6" ht="21" customHeight="1">
      <c r="A17" s="343" t="s">
        <v>50</v>
      </c>
      <c r="B17" s="344">
        <v>3200</v>
      </c>
      <c r="C17" s="344">
        <v>3200</v>
      </c>
      <c r="D17" s="344">
        <v>216</v>
      </c>
      <c r="E17" s="386">
        <f t="shared" si="0"/>
        <v>6.8</v>
      </c>
      <c r="F17" s="387">
        <v>129.8</v>
      </c>
    </row>
    <row r="18" spans="1:6" ht="21" customHeight="1">
      <c r="A18" s="343" t="s">
        <v>51</v>
      </c>
      <c r="B18" s="344">
        <v>4040</v>
      </c>
      <c r="C18" s="344">
        <v>4040</v>
      </c>
      <c r="D18" s="344">
        <v>5686</v>
      </c>
      <c r="E18" s="386">
        <f t="shared" si="0"/>
        <v>140.7</v>
      </c>
      <c r="F18" s="387">
        <v>3.9</v>
      </c>
    </row>
    <row r="19" spans="1:6" ht="21" customHeight="1">
      <c r="A19" s="343" t="s">
        <v>52</v>
      </c>
      <c r="B19" s="344"/>
      <c r="C19" s="344"/>
      <c r="D19" s="344">
        <v>0</v>
      </c>
      <c r="E19" s="386"/>
      <c r="F19" s="387"/>
    </row>
    <row r="20" spans="1:6" ht="21" customHeight="1">
      <c r="A20" s="343" t="s">
        <v>53</v>
      </c>
      <c r="B20" s="344">
        <v>340</v>
      </c>
      <c r="C20" s="344">
        <v>340</v>
      </c>
      <c r="D20" s="344">
        <v>270</v>
      </c>
      <c r="E20" s="386">
        <f t="shared" si="0"/>
        <v>79.4</v>
      </c>
      <c r="F20" s="387">
        <v>-5.6</v>
      </c>
    </row>
    <row r="21" spans="1:6" ht="21" customHeight="1">
      <c r="A21" s="343" t="s">
        <v>54</v>
      </c>
      <c r="B21" s="344"/>
      <c r="C21" s="344"/>
      <c r="D21" s="344">
        <v>101</v>
      </c>
      <c r="E21" s="386"/>
      <c r="F21" s="387">
        <v>98</v>
      </c>
    </row>
    <row r="22" spans="1:6" ht="21" customHeight="1">
      <c r="A22" s="341" t="s">
        <v>55</v>
      </c>
      <c r="B22" s="342">
        <f>SUM(B23:B29)</f>
        <v>39621</v>
      </c>
      <c r="C22" s="342">
        <f>SUM(C23:C29)</f>
        <v>39621</v>
      </c>
      <c r="D22" s="342">
        <f>SUM(D23:D29)</f>
        <v>46291</v>
      </c>
      <c r="E22" s="384">
        <f t="shared" si="0"/>
        <v>116.8</v>
      </c>
      <c r="F22" s="385">
        <v>1.3</v>
      </c>
    </row>
    <row r="23" spans="1:6" ht="21" customHeight="1">
      <c r="A23" s="343" t="s">
        <v>56</v>
      </c>
      <c r="B23" s="344">
        <v>3586</v>
      </c>
      <c r="C23" s="344">
        <v>3586</v>
      </c>
      <c r="D23" s="344">
        <v>3135</v>
      </c>
      <c r="E23" s="386">
        <f t="shared" si="0"/>
        <v>87.4</v>
      </c>
      <c r="F23" s="387">
        <v>-10.9</v>
      </c>
    </row>
    <row r="24" spans="1:6" ht="21" customHeight="1">
      <c r="A24" s="343" t="s">
        <v>57</v>
      </c>
      <c r="B24" s="344">
        <v>6785</v>
      </c>
      <c r="C24" s="344">
        <v>6785</v>
      </c>
      <c r="D24" s="344">
        <v>5779</v>
      </c>
      <c r="E24" s="386">
        <f t="shared" si="0"/>
        <v>85.2</v>
      </c>
      <c r="F24" s="387">
        <v>-8.1</v>
      </c>
    </row>
    <row r="25" spans="1:6" ht="21" customHeight="1">
      <c r="A25" s="343" t="s">
        <v>58</v>
      </c>
      <c r="B25" s="344">
        <v>3825</v>
      </c>
      <c r="C25" s="344">
        <v>3825</v>
      </c>
      <c r="D25" s="344">
        <v>5630</v>
      </c>
      <c r="E25" s="386">
        <f t="shared" si="0"/>
        <v>147.2</v>
      </c>
      <c r="F25" s="387">
        <v>77.8</v>
      </c>
    </row>
    <row r="26" spans="1:6" ht="21" customHeight="1">
      <c r="A26" s="345" t="s">
        <v>59</v>
      </c>
      <c r="B26" s="344">
        <v>20975</v>
      </c>
      <c r="C26" s="344">
        <v>20975</v>
      </c>
      <c r="D26" s="344">
        <v>15329</v>
      </c>
      <c r="E26" s="386">
        <f t="shared" si="0"/>
        <v>73.1</v>
      </c>
      <c r="F26" s="387">
        <v>13.6</v>
      </c>
    </row>
    <row r="27" spans="1:6" ht="21" customHeight="1">
      <c r="A27" s="343" t="s">
        <v>60</v>
      </c>
      <c r="B27" s="344">
        <v>4000</v>
      </c>
      <c r="C27" s="344">
        <v>4000</v>
      </c>
      <c r="D27" s="344">
        <v>1592</v>
      </c>
      <c r="E27" s="386">
        <f t="shared" si="0"/>
        <v>39.8</v>
      </c>
      <c r="F27" s="387">
        <v>-56.2</v>
      </c>
    </row>
    <row r="28" spans="1:6" ht="21" customHeight="1">
      <c r="A28" s="343" t="s">
        <v>61</v>
      </c>
      <c r="B28" s="344">
        <v>450</v>
      </c>
      <c r="C28" s="344">
        <v>450</v>
      </c>
      <c r="D28" s="344">
        <v>457</v>
      </c>
      <c r="E28" s="386">
        <f t="shared" si="0"/>
        <v>101.6</v>
      </c>
      <c r="F28" s="387">
        <v>13.4</v>
      </c>
    </row>
    <row r="29" spans="1:6" ht="21" customHeight="1">
      <c r="A29" s="343" t="s">
        <v>62</v>
      </c>
      <c r="B29" s="344"/>
      <c r="C29" s="344"/>
      <c r="D29" s="344">
        <v>14369</v>
      </c>
      <c r="E29" s="386"/>
      <c r="F29" s="387">
        <v>-5.4</v>
      </c>
    </row>
    <row r="30" spans="1:6" ht="21" customHeight="1">
      <c r="A30" s="343" t="s">
        <v>63</v>
      </c>
      <c r="B30" s="344"/>
      <c r="C30" s="344"/>
      <c r="D30" s="344"/>
      <c r="E30" s="386"/>
      <c r="F30" s="387"/>
    </row>
    <row r="31" spans="1:6" ht="21" customHeight="1">
      <c r="A31" s="346" t="s">
        <v>64</v>
      </c>
      <c r="B31" s="342">
        <f>B22+B5</f>
        <v>76370</v>
      </c>
      <c r="C31" s="342">
        <f>C22+C5</f>
        <v>76370</v>
      </c>
      <c r="D31" s="342">
        <f>D22+D5</f>
        <v>76169</v>
      </c>
      <c r="E31" s="384">
        <f t="shared" si="0"/>
        <v>99.7</v>
      </c>
      <c r="F31" s="385">
        <v>2.7</v>
      </c>
    </row>
  </sheetData>
  <sheetProtection/>
  <mergeCells count="2">
    <mergeCell ref="A2:F2"/>
    <mergeCell ref="E3:F3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N1347"/>
  <sheetViews>
    <sheetView showZeros="0" zoomScaleSheetLayoutView="100" workbookViewId="0" topLeftCell="B1">
      <selection activeCell="B2" sqref="B2:E2"/>
    </sheetView>
  </sheetViews>
  <sheetFormatPr defaultColWidth="8.75390625" defaultRowHeight="14.25"/>
  <cols>
    <col min="1" max="1" width="8.75390625" style="0" hidden="1" customWidth="1"/>
    <col min="2" max="2" width="40.00390625" style="330" customWidth="1"/>
    <col min="3" max="5" width="12.00390625" style="331" customWidth="1"/>
  </cols>
  <sheetData>
    <row r="1" spans="1:5" ht="27" customHeight="1">
      <c r="A1" s="332"/>
      <c r="B1" s="333" t="s">
        <v>239</v>
      </c>
      <c r="C1" s="334"/>
      <c r="D1" s="334"/>
      <c r="E1" s="335"/>
    </row>
    <row r="2" spans="1:5" ht="27" customHeight="1">
      <c r="A2" s="336"/>
      <c r="B2" s="413" t="s">
        <v>1741</v>
      </c>
      <c r="C2" s="413"/>
      <c r="D2" s="413"/>
      <c r="E2" s="413"/>
    </row>
    <row r="3" spans="1:5" s="390" customFormat="1" ht="21.75" customHeight="1">
      <c r="A3" s="417"/>
      <c r="B3" s="417"/>
      <c r="C3" s="418"/>
      <c r="D3" s="391"/>
      <c r="E3" s="392" t="s">
        <v>31</v>
      </c>
    </row>
    <row r="4" spans="1:5" s="390" customFormat="1" ht="21.75" customHeight="1">
      <c r="A4" s="393" t="s">
        <v>743</v>
      </c>
      <c r="B4" s="378" t="s">
        <v>744</v>
      </c>
      <c r="C4" s="394" t="s">
        <v>1717</v>
      </c>
      <c r="D4" s="394" t="s">
        <v>34</v>
      </c>
      <c r="E4" s="393" t="s">
        <v>1716</v>
      </c>
    </row>
    <row r="5" spans="1:8" ht="21.75" customHeight="1">
      <c r="A5" s="395"/>
      <c r="B5" s="373" t="s">
        <v>745</v>
      </c>
      <c r="C5" s="398">
        <f>C6+C246+C286+C305+C394+C446+C500+C557+C678+C750+C828+C851+C962+C1026+C1092+C1112+C1141+C1151+C1196+C1216+C1269+C1326+C1327+C1330+C1338</f>
        <v>349693</v>
      </c>
      <c r="D5" s="398">
        <f>D6+D246+D286+D305+D394+D446+D500+D557+D678+D750+D828+D851+D962+D1026+D1092+D1112+D1141+D1151+D1196+D1216+D1269+D1326+D1327+D1330+D1338</f>
        <v>436392</v>
      </c>
      <c r="E5" s="398">
        <f>E6+E246+E286+E305+E394+E446+E500+E557+E678+E750+E828+E851+E962+E1026+E1092+E1112+E1141+E1151+E1196+E1216+E1269+E1326+E1327+E1330+E1338</f>
        <v>420608</v>
      </c>
      <c r="H5" s="399"/>
    </row>
    <row r="6" spans="1:5" ht="21.75" customHeight="1">
      <c r="A6" s="395">
        <v>201</v>
      </c>
      <c r="B6" s="373" t="s">
        <v>746</v>
      </c>
      <c r="C6" s="398">
        <f>C7+C19+C28+C39+C50+C61+C72+C80+C89+C102+C112+C121+C132+C145+C152+C160+C166+C173+C180+C187+C194+C201+C209+C215+C221+C228+C243</f>
        <v>29265</v>
      </c>
      <c r="D6" s="398">
        <f>D7+D19+D28+D39+D50+D61+D72+D80+D89+D102+D112+D121+D132+D145+D152+D160+D166+D173+D180+D187+D194+D201+D209+D215+D221+D228+D243</f>
        <v>32496</v>
      </c>
      <c r="E6" s="398">
        <f>E7+E19+E28+E39+E50+E61+E72+E80+E89+E102+E112+E121+E132+E145+E152+E160+E166+E173+E180+E187+E194+E201+E209+E215+E221+E228+E243</f>
        <v>32496</v>
      </c>
    </row>
    <row r="7" spans="1:5" ht="21.75" customHeight="1">
      <c r="A7" s="395">
        <v>20101</v>
      </c>
      <c r="B7" s="373" t="s">
        <v>747</v>
      </c>
      <c r="C7" s="398">
        <f>SUM(C8:C18)</f>
        <v>1275</v>
      </c>
      <c r="D7" s="398">
        <f>SUM(D8:D18)</f>
        <v>1572</v>
      </c>
      <c r="E7" s="398">
        <f>SUM(E8:E18)</f>
        <v>1572</v>
      </c>
    </row>
    <row r="8" spans="1:5" ht="21.75" customHeight="1">
      <c r="A8" s="395">
        <v>2010101</v>
      </c>
      <c r="B8" s="343" t="s">
        <v>748</v>
      </c>
      <c r="C8" s="367">
        <v>920</v>
      </c>
      <c r="D8" s="367">
        <f>1174-52</f>
        <v>1122</v>
      </c>
      <c r="E8" s="367">
        <f>1174-52</f>
        <v>1122</v>
      </c>
    </row>
    <row r="9" spans="1:5" ht="21.75" customHeight="1">
      <c r="A9" s="395">
        <v>2010102</v>
      </c>
      <c r="B9" s="343" t="s">
        <v>749</v>
      </c>
      <c r="C9" s="367">
        <v>30</v>
      </c>
      <c r="D9" s="367">
        <v>50</v>
      </c>
      <c r="E9" s="367">
        <v>50</v>
      </c>
    </row>
    <row r="10" spans="1:5" ht="21.75" customHeight="1">
      <c r="A10" s="395">
        <v>2010103</v>
      </c>
      <c r="B10" s="343" t="s">
        <v>750</v>
      </c>
      <c r="C10" s="367">
        <v>50</v>
      </c>
      <c r="D10" s="367">
        <v>50</v>
      </c>
      <c r="E10" s="367">
        <v>50</v>
      </c>
    </row>
    <row r="11" spans="1:5" ht="21.75" customHeight="1">
      <c r="A11" s="395">
        <v>2010104</v>
      </c>
      <c r="B11" s="343" t="s">
        <v>751</v>
      </c>
      <c r="C11" s="367">
        <v>45</v>
      </c>
      <c r="D11" s="367">
        <v>60</v>
      </c>
      <c r="E11" s="367">
        <v>60</v>
      </c>
    </row>
    <row r="12" spans="1:5" ht="21.75" customHeight="1">
      <c r="A12" s="395">
        <v>2010105</v>
      </c>
      <c r="B12" s="343" t="s">
        <v>752</v>
      </c>
      <c r="C12" s="367">
        <v>0</v>
      </c>
      <c r="D12" s="367">
        <v>0</v>
      </c>
      <c r="E12" s="367">
        <v>0</v>
      </c>
    </row>
    <row r="13" spans="1:5" ht="21.75" customHeight="1">
      <c r="A13" s="395">
        <v>2010106</v>
      </c>
      <c r="B13" s="343" t="s">
        <v>753</v>
      </c>
      <c r="C13" s="367">
        <v>0</v>
      </c>
      <c r="D13" s="367">
        <v>0</v>
      </c>
      <c r="E13" s="367">
        <v>0</v>
      </c>
    </row>
    <row r="14" spans="1:5" ht="21.75" customHeight="1">
      <c r="A14" s="395">
        <v>2010107</v>
      </c>
      <c r="B14" s="343" t="s">
        <v>754</v>
      </c>
      <c r="C14" s="367">
        <v>0</v>
      </c>
      <c r="D14" s="367">
        <v>0</v>
      </c>
      <c r="E14" s="367">
        <v>0</v>
      </c>
    </row>
    <row r="15" spans="1:5" ht="21.75" customHeight="1">
      <c r="A15" s="395">
        <v>2010108</v>
      </c>
      <c r="B15" s="343" t="s">
        <v>755</v>
      </c>
      <c r="C15" s="367">
        <v>120</v>
      </c>
      <c r="D15" s="367">
        <v>175</v>
      </c>
      <c r="E15" s="367">
        <v>175</v>
      </c>
    </row>
    <row r="16" spans="1:5" ht="21.75" customHeight="1">
      <c r="A16" s="395">
        <v>2010109</v>
      </c>
      <c r="B16" s="343" t="s">
        <v>756</v>
      </c>
      <c r="C16" s="367">
        <v>0</v>
      </c>
      <c r="D16" s="367">
        <v>0</v>
      </c>
      <c r="E16" s="367">
        <v>0</v>
      </c>
    </row>
    <row r="17" spans="1:5" ht="21.75" customHeight="1">
      <c r="A17" s="395">
        <v>2010150</v>
      </c>
      <c r="B17" s="343" t="s">
        <v>757</v>
      </c>
      <c r="C17" s="367">
        <v>20</v>
      </c>
      <c r="D17" s="367">
        <v>20</v>
      </c>
      <c r="E17" s="367">
        <v>20</v>
      </c>
    </row>
    <row r="18" spans="1:5" ht="21.75" customHeight="1">
      <c r="A18" s="395">
        <v>2010199</v>
      </c>
      <c r="B18" s="343" t="s">
        <v>758</v>
      </c>
      <c r="C18" s="367">
        <v>90</v>
      </c>
      <c r="D18" s="367">
        <v>95</v>
      </c>
      <c r="E18" s="367">
        <v>95</v>
      </c>
    </row>
    <row r="19" spans="1:5" ht="21.75" customHeight="1">
      <c r="A19" s="395">
        <v>20102</v>
      </c>
      <c r="B19" s="373" t="s">
        <v>759</v>
      </c>
      <c r="C19" s="398">
        <f>SUM(C20:C27)</f>
        <v>705</v>
      </c>
      <c r="D19" s="398">
        <f>SUM(D20:D27)</f>
        <v>838</v>
      </c>
      <c r="E19" s="398">
        <f>SUM(E20:E27)</f>
        <v>838</v>
      </c>
    </row>
    <row r="20" spans="1:5" ht="21.75" customHeight="1">
      <c r="A20" s="395">
        <v>2010201</v>
      </c>
      <c r="B20" s="343" t="s">
        <v>748</v>
      </c>
      <c r="C20" s="367">
        <v>430</v>
      </c>
      <c r="D20" s="367">
        <f>515-22</f>
        <v>493</v>
      </c>
      <c r="E20" s="367">
        <f>515-22</f>
        <v>493</v>
      </c>
    </row>
    <row r="21" spans="1:5" ht="21.75" customHeight="1">
      <c r="A21" s="395">
        <v>2010202</v>
      </c>
      <c r="B21" s="343" t="s">
        <v>749</v>
      </c>
      <c r="C21" s="367">
        <v>0</v>
      </c>
      <c r="D21" s="367">
        <v>0</v>
      </c>
      <c r="E21" s="367">
        <v>0</v>
      </c>
    </row>
    <row r="22" spans="1:5" ht="21.75" customHeight="1">
      <c r="A22" s="395">
        <v>2010203</v>
      </c>
      <c r="B22" s="343" t="s">
        <v>750</v>
      </c>
      <c r="C22" s="367">
        <v>80</v>
      </c>
      <c r="D22" s="367">
        <v>85</v>
      </c>
      <c r="E22" s="367">
        <v>85</v>
      </c>
    </row>
    <row r="23" spans="1:5" ht="21.75" customHeight="1">
      <c r="A23" s="395">
        <v>2010204</v>
      </c>
      <c r="B23" s="343" t="s">
        <v>760</v>
      </c>
      <c r="C23" s="367">
        <v>45</v>
      </c>
      <c r="D23" s="367">
        <v>50</v>
      </c>
      <c r="E23" s="367">
        <v>50</v>
      </c>
    </row>
    <row r="24" spans="1:5" ht="21.75" customHeight="1">
      <c r="A24" s="395">
        <v>2010205</v>
      </c>
      <c r="B24" s="343" t="s">
        <v>761</v>
      </c>
      <c r="C24" s="367">
        <v>20</v>
      </c>
      <c r="D24" s="367">
        <v>20</v>
      </c>
      <c r="E24" s="367">
        <v>20</v>
      </c>
    </row>
    <row r="25" spans="1:5" ht="21.75" customHeight="1">
      <c r="A25" s="395">
        <v>2010206</v>
      </c>
      <c r="B25" s="343" t="s">
        <v>762</v>
      </c>
      <c r="C25" s="367">
        <v>0</v>
      </c>
      <c r="D25" s="367">
        <v>0</v>
      </c>
      <c r="E25" s="367">
        <v>0</v>
      </c>
    </row>
    <row r="26" spans="1:5" ht="21.75" customHeight="1">
      <c r="A26" s="395">
        <v>2010250</v>
      </c>
      <c r="B26" s="343" t="s">
        <v>757</v>
      </c>
      <c r="C26" s="367">
        <v>20</v>
      </c>
      <c r="D26" s="367">
        <v>20</v>
      </c>
      <c r="E26" s="367">
        <v>20</v>
      </c>
    </row>
    <row r="27" spans="1:5" ht="21.75" customHeight="1">
      <c r="A27" s="395">
        <v>2010299</v>
      </c>
      <c r="B27" s="343" t="s">
        <v>763</v>
      </c>
      <c r="C27" s="367">
        <v>110</v>
      </c>
      <c r="D27" s="367">
        <v>170</v>
      </c>
      <c r="E27" s="367">
        <v>170</v>
      </c>
    </row>
    <row r="28" spans="1:5" ht="21.75" customHeight="1">
      <c r="A28" s="395">
        <v>20103</v>
      </c>
      <c r="B28" s="373" t="s">
        <v>764</v>
      </c>
      <c r="C28" s="398">
        <f>SUM(C29:C38)</f>
        <v>13355</v>
      </c>
      <c r="D28" s="398">
        <f>SUM(D29:D38)</f>
        <v>12441</v>
      </c>
      <c r="E28" s="398">
        <f>SUM(E29:E38)</f>
        <v>12441</v>
      </c>
    </row>
    <row r="29" spans="1:5" ht="21.75" customHeight="1">
      <c r="A29" s="395">
        <v>2010301</v>
      </c>
      <c r="B29" s="343" t="s">
        <v>748</v>
      </c>
      <c r="C29" s="367">
        <f>10200-500</f>
        <v>9700</v>
      </c>
      <c r="D29" s="367">
        <f>12545-4069</f>
        <v>8476</v>
      </c>
      <c r="E29" s="367">
        <f>12545-4069</f>
        <v>8476</v>
      </c>
    </row>
    <row r="30" spans="1:5" ht="21.75" customHeight="1">
      <c r="A30" s="395">
        <v>2010302</v>
      </c>
      <c r="B30" s="343" t="s">
        <v>749</v>
      </c>
      <c r="C30" s="367">
        <v>475</v>
      </c>
      <c r="D30" s="367">
        <v>600</v>
      </c>
      <c r="E30" s="367">
        <v>600</v>
      </c>
    </row>
    <row r="31" spans="1:5" ht="21.75" customHeight="1">
      <c r="A31" s="395">
        <v>2010303</v>
      </c>
      <c r="B31" s="343" t="s">
        <v>750</v>
      </c>
      <c r="C31" s="367">
        <v>1000</v>
      </c>
      <c r="D31" s="367">
        <v>1657</v>
      </c>
      <c r="E31" s="367">
        <v>1657</v>
      </c>
    </row>
    <row r="32" spans="1:5" ht="21.75" customHeight="1">
      <c r="A32" s="395">
        <v>2010304</v>
      </c>
      <c r="B32" s="343" t="s">
        <v>765</v>
      </c>
      <c r="C32" s="367">
        <v>0</v>
      </c>
      <c r="D32" s="367">
        <v>0</v>
      </c>
      <c r="E32" s="367">
        <v>0</v>
      </c>
    </row>
    <row r="33" spans="1:5" ht="21.75" customHeight="1">
      <c r="A33" s="395">
        <v>2010305</v>
      </c>
      <c r="B33" s="343" t="s">
        <v>766</v>
      </c>
      <c r="C33" s="367">
        <v>0</v>
      </c>
      <c r="D33" s="367">
        <v>0</v>
      </c>
      <c r="E33" s="367">
        <v>0</v>
      </c>
    </row>
    <row r="34" spans="1:5" ht="21.75" customHeight="1">
      <c r="A34" s="395">
        <v>2010306</v>
      </c>
      <c r="B34" s="343" t="s">
        <v>767</v>
      </c>
      <c r="C34" s="367">
        <v>0</v>
      </c>
      <c r="D34" s="367">
        <v>0</v>
      </c>
      <c r="E34" s="367">
        <v>0</v>
      </c>
    </row>
    <row r="35" spans="1:5" ht="21.75" customHeight="1">
      <c r="A35" s="395">
        <v>2010308</v>
      </c>
      <c r="B35" s="343" t="s">
        <v>768</v>
      </c>
      <c r="C35" s="367">
        <v>250</v>
      </c>
      <c r="D35" s="367">
        <v>255</v>
      </c>
      <c r="E35" s="367">
        <v>255</v>
      </c>
    </row>
    <row r="36" spans="1:5" ht="21.75" customHeight="1">
      <c r="A36" s="395">
        <v>2010309</v>
      </c>
      <c r="B36" s="343" t="s">
        <v>769</v>
      </c>
      <c r="C36" s="367">
        <v>0</v>
      </c>
      <c r="D36" s="367">
        <v>0</v>
      </c>
      <c r="E36" s="367">
        <v>0</v>
      </c>
    </row>
    <row r="37" spans="1:5" ht="21.75" customHeight="1">
      <c r="A37" s="395">
        <v>2010350</v>
      </c>
      <c r="B37" s="343" t="s">
        <v>757</v>
      </c>
      <c r="C37" s="367">
        <v>1600</v>
      </c>
      <c r="D37" s="367">
        <f>1685-582</f>
        <v>1103</v>
      </c>
      <c r="E37" s="367">
        <f>1685-582</f>
        <v>1103</v>
      </c>
    </row>
    <row r="38" spans="1:5" ht="21.75" customHeight="1">
      <c r="A38" s="395">
        <v>2010399</v>
      </c>
      <c r="B38" s="343" t="s">
        <v>770</v>
      </c>
      <c r="C38" s="367">
        <v>330</v>
      </c>
      <c r="D38" s="367">
        <v>350</v>
      </c>
      <c r="E38" s="367">
        <v>350</v>
      </c>
    </row>
    <row r="39" spans="1:5" ht="21.75" customHeight="1">
      <c r="A39" s="395">
        <v>20104</v>
      </c>
      <c r="B39" s="373" t="s">
        <v>771</v>
      </c>
      <c r="C39" s="398">
        <f>SUM(C40:C49)</f>
        <v>509</v>
      </c>
      <c r="D39" s="398">
        <f>SUM(D40:D49)</f>
        <v>611</v>
      </c>
      <c r="E39" s="398">
        <f>SUM(E40:E49)</f>
        <v>611</v>
      </c>
    </row>
    <row r="40" spans="1:5" ht="21.75" customHeight="1">
      <c r="A40" s="395">
        <v>2010401</v>
      </c>
      <c r="B40" s="343" t="s">
        <v>748</v>
      </c>
      <c r="C40" s="367">
        <v>299</v>
      </c>
      <c r="D40" s="367">
        <v>399</v>
      </c>
      <c r="E40" s="367">
        <v>399</v>
      </c>
    </row>
    <row r="41" spans="1:5" ht="21.75" customHeight="1">
      <c r="A41" s="395">
        <v>2010402</v>
      </c>
      <c r="B41" s="343" t="s">
        <v>749</v>
      </c>
      <c r="C41" s="367">
        <v>20</v>
      </c>
      <c r="D41" s="367">
        <v>20</v>
      </c>
      <c r="E41" s="367">
        <v>20</v>
      </c>
    </row>
    <row r="42" spans="1:5" ht="21.75" customHeight="1">
      <c r="A42" s="395">
        <v>2010403</v>
      </c>
      <c r="B42" s="343" t="s">
        <v>750</v>
      </c>
      <c r="C42" s="367">
        <v>35</v>
      </c>
      <c r="D42" s="367">
        <v>35</v>
      </c>
      <c r="E42" s="367">
        <v>35</v>
      </c>
    </row>
    <row r="43" spans="1:5" ht="21.75" customHeight="1">
      <c r="A43" s="395">
        <v>2010404</v>
      </c>
      <c r="B43" s="343" t="s">
        <v>772</v>
      </c>
      <c r="C43" s="367">
        <v>0</v>
      </c>
      <c r="D43" s="367">
        <v>0</v>
      </c>
      <c r="E43" s="367">
        <v>0</v>
      </c>
    </row>
    <row r="44" spans="1:5" ht="21.75" customHeight="1">
      <c r="A44" s="395">
        <v>2010405</v>
      </c>
      <c r="B44" s="343" t="s">
        <v>773</v>
      </c>
      <c r="C44" s="367">
        <v>0</v>
      </c>
      <c r="D44" s="367">
        <v>0</v>
      </c>
      <c r="E44" s="367">
        <v>0</v>
      </c>
    </row>
    <row r="45" spans="1:5" ht="21.75" customHeight="1">
      <c r="A45" s="395">
        <v>2010406</v>
      </c>
      <c r="B45" s="343" t="s">
        <v>774</v>
      </c>
      <c r="C45" s="367">
        <v>0</v>
      </c>
      <c r="D45" s="367">
        <v>0</v>
      </c>
      <c r="E45" s="367">
        <v>0</v>
      </c>
    </row>
    <row r="46" spans="1:5" ht="21.75" customHeight="1">
      <c r="A46" s="395">
        <v>2010407</v>
      </c>
      <c r="B46" s="343" t="s">
        <v>775</v>
      </c>
      <c r="C46" s="367">
        <v>0</v>
      </c>
      <c r="D46" s="367">
        <v>0</v>
      </c>
      <c r="E46" s="367">
        <v>0</v>
      </c>
    </row>
    <row r="47" spans="1:5" ht="21.75" customHeight="1">
      <c r="A47" s="395">
        <v>2010408</v>
      </c>
      <c r="B47" s="343" t="s">
        <v>776</v>
      </c>
      <c r="C47" s="367">
        <v>0</v>
      </c>
      <c r="D47" s="367">
        <v>0</v>
      </c>
      <c r="E47" s="367">
        <v>0</v>
      </c>
    </row>
    <row r="48" spans="1:5" ht="21.75" customHeight="1">
      <c r="A48" s="395">
        <v>2010450</v>
      </c>
      <c r="B48" s="343" t="s">
        <v>757</v>
      </c>
      <c r="C48" s="367">
        <v>125</v>
      </c>
      <c r="D48" s="367">
        <v>125</v>
      </c>
      <c r="E48" s="367">
        <v>125</v>
      </c>
    </row>
    <row r="49" spans="1:5" ht="21.75" customHeight="1">
      <c r="A49" s="395">
        <v>2010499</v>
      </c>
      <c r="B49" s="343" t="s">
        <v>777</v>
      </c>
      <c r="C49" s="367">
        <v>30</v>
      </c>
      <c r="D49" s="367">
        <v>32</v>
      </c>
      <c r="E49" s="367">
        <v>32</v>
      </c>
    </row>
    <row r="50" spans="1:5" ht="21.75" customHeight="1">
      <c r="A50" s="395">
        <v>20105</v>
      </c>
      <c r="B50" s="373" t="s">
        <v>778</v>
      </c>
      <c r="C50" s="398">
        <f>SUM(C51:C60)</f>
        <v>363</v>
      </c>
      <c r="D50" s="398">
        <f>SUM(D51:D60)</f>
        <v>658</v>
      </c>
      <c r="E50" s="398">
        <f>SUM(E51:E60)</f>
        <v>658</v>
      </c>
    </row>
    <row r="51" spans="1:5" ht="21.75" customHeight="1">
      <c r="A51" s="395">
        <v>2010501</v>
      </c>
      <c r="B51" s="343" t="s">
        <v>748</v>
      </c>
      <c r="C51" s="367">
        <v>188</v>
      </c>
      <c r="D51" s="367">
        <v>388</v>
      </c>
      <c r="E51" s="367">
        <v>388</v>
      </c>
    </row>
    <row r="52" spans="1:5" ht="21.75" customHeight="1">
      <c r="A52" s="395">
        <v>2010502</v>
      </c>
      <c r="B52" s="343" t="s">
        <v>749</v>
      </c>
      <c r="C52" s="367">
        <v>0</v>
      </c>
      <c r="D52" s="367">
        <v>0</v>
      </c>
      <c r="E52" s="367">
        <v>0</v>
      </c>
    </row>
    <row r="53" spans="1:5" ht="21.75" customHeight="1">
      <c r="A53" s="395">
        <v>2010503</v>
      </c>
      <c r="B53" s="343" t="s">
        <v>750</v>
      </c>
      <c r="C53" s="367">
        <v>0</v>
      </c>
      <c r="D53" s="367">
        <v>0</v>
      </c>
      <c r="E53" s="367">
        <v>0</v>
      </c>
    </row>
    <row r="54" spans="1:5" ht="21.75" customHeight="1">
      <c r="A54" s="395">
        <v>2010504</v>
      </c>
      <c r="B54" s="343" t="s">
        <v>779</v>
      </c>
      <c r="C54" s="367">
        <v>0</v>
      </c>
      <c r="D54" s="367">
        <v>0</v>
      </c>
      <c r="E54" s="367">
        <v>0</v>
      </c>
    </row>
    <row r="55" spans="1:5" ht="21.75" customHeight="1">
      <c r="A55" s="395">
        <v>2010505</v>
      </c>
      <c r="B55" s="343" t="s">
        <v>780</v>
      </c>
      <c r="C55" s="367">
        <v>60</v>
      </c>
      <c r="D55" s="367">
        <v>60</v>
      </c>
      <c r="E55" s="367">
        <v>60</v>
      </c>
    </row>
    <row r="56" spans="1:5" ht="21.75" customHeight="1">
      <c r="A56" s="395">
        <v>2010506</v>
      </c>
      <c r="B56" s="343" t="s">
        <v>781</v>
      </c>
      <c r="C56" s="367">
        <v>20</v>
      </c>
      <c r="D56" s="367">
        <v>20</v>
      </c>
      <c r="E56" s="367">
        <v>20</v>
      </c>
    </row>
    <row r="57" spans="1:5" ht="21.75" customHeight="1">
      <c r="A57" s="395">
        <v>2010507</v>
      </c>
      <c r="B57" s="343" t="s">
        <v>782</v>
      </c>
      <c r="C57" s="367">
        <v>30</v>
      </c>
      <c r="D57" s="367">
        <v>30</v>
      </c>
      <c r="E57" s="367">
        <v>30</v>
      </c>
    </row>
    <row r="58" spans="1:5" ht="21.75" customHeight="1">
      <c r="A58" s="395">
        <v>2010508</v>
      </c>
      <c r="B58" s="343" t="s">
        <v>783</v>
      </c>
      <c r="C58" s="367">
        <v>20</v>
      </c>
      <c r="D58" s="367">
        <v>20</v>
      </c>
      <c r="E58" s="367">
        <v>20</v>
      </c>
    </row>
    <row r="59" spans="1:5" ht="21.75" customHeight="1">
      <c r="A59" s="395">
        <v>2010550</v>
      </c>
      <c r="B59" s="343" t="s">
        <v>757</v>
      </c>
      <c r="C59" s="367">
        <v>45</v>
      </c>
      <c r="D59" s="367">
        <v>45</v>
      </c>
      <c r="E59" s="367">
        <v>45</v>
      </c>
    </row>
    <row r="60" spans="1:5" ht="21.75" customHeight="1">
      <c r="A60" s="395">
        <v>2010599</v>
      </c>
      <c r="B60" s="343" t="s">
        <v>784</v>
      </c>
      <c r="C60" s="367">
        <v>0</v>
      </c>
      <c r="D60" s="367">
        <v>95</v>
      </c>
      <c r="E60" s="367">
        <v>95</v>
      </c>
    </row>
    <row r="61" spans="1:5" ht="21.75" customHeight="1">
      <c r="A61" s="395">
        <v>20106</v>
      </c>
      <c r="B61" s="373" t="s">
        <v>785</v>
      </c>
      <c r="C61" s="398">
        <f>SUM(C62:C71)</f>
        <v>2255</v>
      </c>
      <c r="D61" s="398">
        <f>SUM(D62:D71)</f>
        <v>2438</v>
      </c>
      <c r="E61" s="398">
        <f>SUM(E62:E71)</f>
        <v>2438</v>
      </c>
    </row>
    <row r="62" spans="1:5" ht="21.75" customHeight="1">
      <c r="A62" s="395">
        <v>2010601</v>
      </c>
      <c r="B62" s="343" t="s">
        <v>748</v>
      </c>
      <c r="C62" s="367">
        <v>950</v>
      </c>
      <c r="D62" s="367">
        <v>933</v>
      </c>
      <c r="E62" s="367">
        <v>933</v>
      </c>
    </row>
    <row r="63" spans="1:5" ht="21.75" customHeight="1">
      <c r="A63" s="395">
        <v>2010602</v>
      </c>
      <c r="B63" s="343" t="s">
        <v>749</v>
      </c>
      <c r="C63" s="367">
        <v>0</v>
      </c>
      <c r="D63" s="367">
        <v>0</v>
      </c>
      <c r="E63" s="367">
        <v>0</v>
      </c>
    </row>
    <row r="64" spans="1:5" ht="21.75" customHeight="1">
      <c r="A64" s="395">
        <v>2010603</v>
      </c>
      <c r="B64" s="343" t="s">
        <v>750</v>
      </c>
      <c r="C64" s="367">
        <v>50</v>
      </c>
      <c r="D64" s="367">
        <v>50</v>
      </c>
      <c r="E64" s="367">
        <v>50</v>
      </c>
    </row>
    <row r="65" spans="1:5" ht="21.75" customHeight="1">
      <c r="A65" s="395">
        <v>2010604</v>
      </c>
      <c r="B65" s="343" t="s">
        <v>786</v>
      </c>
      <c r="C65" s="367">
        <v>0</v>
      </c>
      <c r="D65" s="367">
        <v>0</v>
      </c>
      <c r="E65" s="367">
        <v>0</v>
      </c>
    </row>
    <row r="66" spans="1:5" ht="21.75" customHeight="1">
      <c r="A66" s="395">
        <v>2010605</v>
      </c>
      <c r="B66" s="343" t="s">
        <v>787</v>
      </c>
      <c r="C66" s="367">
        <v>15</v>
      </c>
      <c r="D66" s="367">
        <v>15</v>
      </c>
      <c r="E66" s="367">
        <v>15</v>
      </c>
    </row>
    <row r="67" spans="1:5" ht="21.75" customHeight="1">
      <c r="A67" s="395">
        <v>2010606</v>
      </c>
      <c r="B67" s="343" t="s">
        <v>788</v>
      </c>
      <c r="C67" s="367">
        <v>60</v>
      </c>
      <c r="D67" s="367">
        <v>60</v>
      </c>
      <c r="E67" s="367">
        <v>60</v>
      </c>
    </row>
    <row r="68" spans="1:5" ht="21.75" customHeight="1">
      <c r="A68" s="395">
        <v>2010607</v>
      </c>
      <c r="B68" s="343" t="s">
        <v>789</v>
      </c>
      <c r="C68" s="367">
        <v>50</v>
      </c>
      <c r="D68" s="367">
        <v>50</v>
      </c>
      <c r="E68" s="367">
        <v>50</v>
      </c>
    </row>
    <row r="69" spans="1:5" ht="21.75" customHeight="1">
      <c r="A69" s="395">
        <v>2010608</v>
      </c>
      <c r="B69" s="343" t="s">
        <v>790</v>
      </c>
      <c r="C69" s="367">
        <v>180</v>
      </c>
      <c r="D69" s="367">
        <v>180</v>
      </c>
      <c r="E69" s="367">
        <v>180</v>
      </c>
    </row>
    <row r="70" spans="1:5" ht="21.75" customHeight="1">
      <c r="A70" s="395">
        <v>2010650</v>
      </c>
      <c r="B70" s="343" t="s">
        <v>757</v>
      </c>
      <c r="C70" s="367">
        <v>950</v>
      </c>
      <c r="D70" s="367">
        <v>1150</v>
      </c>
      <c r="E70" s="367">
        <v>1150</v>
      </c>
    </row>
    <row r="71" spans="1:5" ht="21.75" customHeight="1">
      <c r="A71" s="395">
        <v>2010699</v>
      </c>
      <c r="B71" s="343" t="s">
        <v>791</v>
      </c>
      <c r="C71" s="367"/>
      <c r="D71" s="367">
        <v>0</v>
      </c>
      <c r="E71" s="367">
        <v>0</v>
      </c>
    </row>
    <row r="72" spans="1:5" ht="21.75" customHeight="1">
      <c r="A72" s="395">
        <v>20107</v>
      </c>
      <c r="B72" s="373" t="s">
        <v>792</v>
      </c>
      <c r="C72" s="398">
        <f>SUM(C73:C79)</f>
        <v>258</v>
      </c>
      <c r="D72" s="398">
        <f>SUM(D73:D79)</f>
        <v>508</v>
      </c>
      <c r="E72" s="398">
        <f>SUM(E73:E79)</f>
        <v>508</v>
      </c>
    </row>
    <row r="73" spans="1:5" ht="21.75" customHeight="1">
      <c r="A73" s="395">
        <v>2010701</v>
      </c>
      <c r="B73" s="343" t="s">
        <v>748</v>
      </c>
      <c r="C73" s="367">
        <v>258</v>
      </c>
      <c r="D73" s="367">
        <v>508</v>
      </c>
      <c r="E73" s="367">
        <v>508</v>
      </c>
    </row>
    <row r="74" spans="1:5" ht="21.75" customHeight="1">
      <c r="A74" s="395">
        <v>2010702</v>
      </c>
      <c r="B74" s="343" t="s">
        <v>749</v>
      </c>
      <c r="C74" s="367">
        <v>0</v>
      </c>
      <c r="D74" s="367"/>
      <c r="E74" s="367"/>
    </row>
    <row r="75" spans="1:5" ht="21.75" customHeight="1">
      <c r="A75" s="395">
        <v>2010703</v>
      </c>
      <c r="B75" s="343" t="s">
        <v>750</v>
      </c>
      <c r="C75" s="367">
        <v>0</v>
      </c>
      <c r="D75" s="367"/>
      <c r="E75" s="367"/>
    </row>
    <row r="76" spans="1:5" ht="21.75" customHeight="1">
      <c r="A76" s="395">
        <v>2010704</v>
      </c>
      <c r="B76" s="343" t="s">
        <v>793</v>
      </c>
      <c r="C76" s="367">
        <v>0</v>
      </c>
      <c r="D76" s="367"/>
      <c r="E76" s="367"/>
    </row>
    <row r="77" spans="1:5" ht="21.75" customHeight="1">
      <c r="A77" s="395">
        <v>2010705</v>
      </c>
      <c r="B77" s="343" t="s">
        <v>789</v>
      </c>
      <c r="C77" s="367">
        <v>0</v>
      </c>
      <c r="D77" s="367"/>
      <c r="E77" s="367"/>
    </row>
    <row r="78" spans="1:5" ht="21.75" customHeight="1">
      <c r="A78" s="395">
        <v>2010706</v>
      </c>
      <c r="B78" s="343" t="s">
        <v>757</v>
      </c>
      <c r="C78" s="367">
        <v>0</v>
      </c>
      <c r="D78" s="367"/>
      <c r="E78" s="367"/>
    </row>
    <row r="79" spans="1:5" ht="21.75" customHeight="1">
      <c r="A79" s="395">
        <v>2010707</v>
      </c>
      <c r="B79" s="343" t="s">
        <v>794</v>
      </c>
      <c r="C79" s="367">
        <v>0</v>
      </c>
      <c r="D79" s="367"/>
      <c r="E79" s="367"/>
    </row>
    <row r="80" spans="1:5" ht="21.75" customHeight="1">
      <c r="A80" s="395">
        <v>2010708</v>
      </c>
      <c r="B80" s="373" t="s">
        <v>795</v>
      </c>
      <c r="C80" s="398">
        <f>SUM(C81:C88)</f>
        <v>420</v>
      </c>
      <c r="D80" s="398">
        <f>SUM(D81:D88)</f>
        <v>531</v>
      </c>
      <c r="E80" s="398">
        <f>SUM(E81:E88)</f>
        <v>531</v>
      </c>
    </row>
    <row r="81" spans="1:5" ht="21.75" customHeight="1">
      <c r="A81" s="395">
        <v>2010709</v>
      </c>
      <c r="B81" s="343" t="s">
        <v>748</v>
      </c>
      <c r="C81" s="367">
        <v>305</v>
      </c>
      <c r="D81" s="367">
        <v>405</v>
      </c>
      <c r="E81" s="367">
        <v>405</v>
      </c>
    </row>
    <row r="82" spans="1:5" ht="21.75" customHeight="1">
      <c r="A82" s="395">
        <v>2010750</v>
      </c>
      <c r="B82" s="343" t="s">
        <v>749</v>
      </c>
      <c r="C82" s="367">
        <v>0</v>
      </c>
      <c r="D82" s="367">
        <v>11</v>
      </c>
      <c r="E82" s="367">
        <v>11</v>
      </c>
    </row>
    <row r="83" spans="1:5" ht="21.75" customHeight="1">
      <c r="A83" s="395">
        <v>2010799</v>
      </c>
      <c r="B83" s="343" t="s">
        <v>750</v>
      </c>
      <c r="C83" s="367">
        <v>0</v>
      </c>
      <c r="D83" s="367">
        <v>0</v>
      </c>
      <c r="E83" s="367">
        <v>0</v>
      </c>
    </row>
    <row r="84" spans="1:5" ht="21.75" customHeight="1">
      <c r="A84" s="395">
        <v>20108</v>
      </c>
      <c r="B84" s="343" t="s">
        <v>796</v>
      </c>
      <c r="C84" s="367">
        <v>50</v>
      </c>
      <c r="D84" s="367">
        <v>50</v>
      </c>
      <c r="E84" s="367">
        <v>50</v>
      </c>
    </row>
    <row r="85" spans="1:5" ht="21.75" customHeight="1">
      <c r="A85" s="395">
        <v>2010801</v>
      </c>
      <c r="B85" s="343" t="s">
        <v>797</v>
      </c>
      <c r="C85" s="367">
        <v>0</v>
      </c>
      <c r="D85" s="367">
        <v>0</v>
      </c>
      <c r="E85" s="367">
        <v>0</v>
      </c>
    </row>
    <row r="86" spans="1:5" ht="21.75" customHeight="1">
      <c r="A86" s="395">
        <v>2010802</v>
      </c>
      <c r="B86" s="343" t="s">
        <v>789</v>
      </c>
      <c r="C86" s="367">
        <v>10</v>
      </c>
      <c r="D86" s="367">
        <v>10</v>
      </c>
      <c r="E86" s="367">
        <v>10</v>
      </c>
    </row>
    <row r="87" spans="1:5" ht="21.75" customHeight="1">
      <c r="A87" s="395">
        <v>2010803</v>
      </c>
      <c r="B87" s="343" t="s">
        <v>757</v>
      </c>
      <c r="C87" s="367">
        <v>55</v>
      </c>
      <c r="D87" s="367">
        <v>55</v>
      </c>
      <c r="E87" s="367">
        <v>55</v>
      </c>
    </row>
    <row r="88" spans="1:5" ht="21.75" customHeight="1">
      <c r="A88" s="395">
        <v>2010804</v>
      </c>
      <c r="B88" s="343" t="s">
        <v>798</v>
      </c>
      <c r="C88" s="367">
        <v>0</v>
      </c>
      <c r="D88" s="367"/>
      <c r="E88" s="367"/>
    </row>
    <row r="89" spans="1:5" ht="21.75" customHeight="1">
      <c r="A89" s="395">
        <v>2010805</v>
      </c>
      <c r="B89" s="373" t="s">
        <v>799</v>
      </c>
      <c r="C89" s="398">
        <f>SUM(C90:C101)</f>
        <v>0</v>
      </c>
      <c r="D89" s="398"/>
      <c r="E89" s="398"/>
    </row>
    <row r="90" spans="1:5" ht="21.75" customHeight="1">
      <c r="A90" s="395">
        <v>2010806</v>
      </c>
      <c r="B90" s="343" t="s">
        <v>748</v>
      </c>
      <c r="C90" s="367">
        <v>0</v>
      </c>
      <c r="D90" s="367"/>
      <c r="E90" s="367"/>
    </row>
    <row r="91" spans="1:5" ht="21.75" customHeight="1">
      <c r="A91" s="395">
        <v>2010850</v>
      </c>
      <c r="B91" s="343" t="s">
        <v>749</v>
      </c>
      <c r="C91" s="367">
        <v>0</v>
      </c>
      <c r="D91" s="367"/>
      <c r="E91" s="367"/>
    </row>
    <row r="92" spans="1:5" ht="21.75" customHeight="1">
      <c r="A92" s="395">
        <v>2010899</v>
      </c>
      <c r="B92" s="343" t="s">
        <v>750</v>
      </c>
      <c r="C92" s="367">
        <v>0</v>
      </c>
      <c r="D92" s="367"/>
      <c r="E92" s="367"/>
    </row>
    <row r="93" spans="1:5" ht="21.75" customHeight="1">
      <c r="A93" s="395">
        <v>20109</v>
      </c>
      <c r="B93" s="343" t="s">
        <v>800</v>
      </c>
      <c r="C93" s="367">
        <v>0</v>
      </c>
      <c r="D93" s="367"/>
      <c r="E93" s="367"/>
    </row>
    <row r="94" spans="1:5" ht="21.75" customHeight="1">
      <c r="A94" s="395">
        <v>2010901</v>
      </c>
      <c r="B94" s="343" t="s">
        <v>801</v>
      </c>
      <c r="C94" s="367">
        <v>0</v>
      </c>
      <c r="D94" s="367"/>
      <c r="E94" s="367"/>
    </row>
    <row r="95" spans="1:5" ht="21.75" customHeight="1">
      <c r="A95" s="395">
        <v>2010902</v>
      </c>
      <c r="B95" s="343" t="s">
        <v>789</v>
      </c>
      <c r="C95" s="367">
        <v>0</v>
      </c>
      <c r="D95" s="367"/>
      <c r="E95" s="367"/>
    </row>
    <row r="96" spans="1:5" ht="21.75" customHeight="1">
      <c r="A96" s="395">
        <v>2010903</v>
      </c>
      <c r="B96" s="343" t="s">
        <v>802</v>
      </c>
      <c r="C96" s="367">
        <v>0</v>
      </c>
      <c r="D96" s="367"/>
      <c r="E96" s="367"/>
    </row>
    <row r="97" spans="1:5" ht="21.75" customHeight="1">
      <c r="A97" s="395">
        <v>2010905</v>
      </c>
      <c r="B97" s="343" t="s">
        <v>803</v>
      </c>
      <c r="C97" s="367">
        <v>0</v>
      </c>
      <c r="D97" s="367"/>
      <c r="E97" s="367"/>
    </row>
    <row r="98" spans="1:5" ht="21.75" customHeight="1">
      <c r="A98" s="395">
        <v>2010907</v>
      </c>
      <c r="B98" s="343" t="s">
        <v>804</v>
      </c>
      <c r="C98" s="367">
        <v>0</v>
      </c>
      <c r="D98" s="367"/>
      <c r="E98" s="367"/>
    </row>
    <row r="99" spans="1:5" ht="21.75" customHeight="1">
      <c r="A99" s="395">
        <v>2010908</v>
      </c>
      <c r="B99" s="343" t="s">
        <v>805</v>
      </c>
      <c r="C99" s="367">
        <v>0</v>
      </c>
      <c r="D99" s="367"/>
      <c r="E99" s="367"/>
    </row>
    <row r="100" spans="1:5" ht="21.75" customHeight="1">
      <c r="A100" s="395">
        <v>2010909</v>
      </c>
      <c r="B100" s="343" t="s">
        <v>757</v>
      </c>
      <c r="C100" s="367">
        <v>0</v>
      </c>
      <c r="D100" s="367"/>
      <c r="E100" s="367"/>
    </row>
    <row r="101" spans="1:5" ht="21.75" customHeight="1">
      <c r="A101" s="395">
        <v>2010910</v>
      </c>
      <c r="B101" s="343" t="s">
        <v>806</v>
      </c>
      <c r="C101" s="367">
        <v>0</v>
      </c>
      <c r="D101" s="367"/>
      <c r="E101" s="367"/>
    </row>
    <row r="102" spans="1:5" ht="21.75" customHeight="1">
      <c r="A102" s="395">
        <v>2010911</v>
      </c>
      <c r="B102" s="373" t="s">
        <v>807</v>
      </c>
      <c r="C102" s="398">
        <f>SUM(C103:C111)</f>
        <v>0</v>
      </c>
      <c r="D102" s="398"/>
      <c r="E102" s="398"/>
    </row>
    <row r="103" spans="1:5" ht="21.75" customHeight="1">
      <c r="A103" s="395">
        <v>2010912</v>
      </c>
      <c r="B103" s="343" t="s">
        <v>748</v>
      </c>
      <c r="C103" s="367"/>
      <c r="D103" s="367"/>
      <c r="E103" s="367"/>
    </row>
    <row r="104" spans="1:5" ht="21.75" customHeight="1">
      <c r="A104" s="395">
        <v>2010950</v>
      </c>
      <c r="B104" s="343" t="s">
        <v>749</v>
      </c>
      <c r="C104" s="367"/>
      <c r="D104" s="367"/>
      <c r="E104" s="367"/>
    </row>
    <row r="105" spans="1:5" ht="21.75" customHeight="1">
      <c r="A105" s="395">
        <v>2010999</v>
      </c>
      <c r="B105" s="343" t="s">
        <v>750</v>
      </c>
      <c r="C105" s="367"/>
      <c r="D105" s="367"/>
      <c r="E105" s="367"/>
    </row>
    <row r="106" spans="1:5" ht="21.75" customHeight="1">
      <c r="A106" s="395">
        <v>20110</v>
      </c>
      <c r="B106" s="343" t="s">
        <v>808</v>
      </c>
      <c r="C106" s="367">
        <v>0</v>
      </c>
      <c r="D106" s="367"/>
      <c r="E106" s="367"/>
    </row>
    <row r="107" spans="1:5" ht="21.75" customHeight="1">
      <c r="A107" s="395">
        <v>2011001</v>
      </c>
      <c r="B107" s="343" t="s">
        <v>809</v>
      </c>
      <c r="C107" s="367">
        <v>0</v>
      </c>
      <c r="D107" s="367"/>
      <c r="E107" s="367"/>
    </row>
    <row r="108" spans="1:5" ht="21.75" customHeight="1">
      <c r="A108" s="395">
        <v>2011002</v>
      </c>
      <c r="B108" s="343" t="s">
        <v>810</v>
      </c>
      <c r="C108" s="367">
        <v>0</v>
      </c>
      <c r="D108" s="367"/>
      <c r="E108" s="367"/>
    </row>
    <row r="109" spans="1:5" ht="21.75" customHeight="1">
      <c r="A109" s="395">
        <v>2011003</v>
      </c>
      <c r="B109" s="343" t="s">
        <v>811</v>
      </c>
      <c r="C109" s="367">
        <v>0</v>
      </c>
      <c r="D109" s="367"/>
      <c r="E109" s="367"/>
    </row>
    <row r="110" spans="1:5" ht="21.75" customHeight="1">
      <c r="A110" s="395">
        <v>2011004</v>
      </c>
      <c r="B110" s="343" t="s">
        <v>757</v>
      </c>
      <c r="C110" s="367">
        <v>0</v>
      </c>
      <c r="D110" s="367"/>
      <c r="E110" s="367"/>
    </row>
    <row r="111" spans="1:5" ht="21.75" customHeight="1">
      <c r="A111" s="395">
        <v>2011005</v>
      </c>
      <c r="B111" s="343" t="s">
        <v>812</v>
      </c>
      <c r="C111" s="367">
        <v>0</v>
      </c>
      <c r="D111" s="367"/>
      <c r="E111" s="367"/>
    </row>
    <row r="112" spans="1:5" ht="21.75" customHeight="1">
      <c r="A112" s="395">
        <v>2011007</v>
      </c>
      <c r="B112" s="373" t="s">
        <v>813</v>
      </c>
      <c r="C112" s="398">
        <f>SUM(C113:C120)</f>
        <v>2465</v>
      </c>
      <c r="D112" s="398">
        <f>SUM(D113:D120)</f>
        <v>2786</v>
      </c>
      <c r="E112" s="398">
        <f>SUM(E113:E120)</f>
        <v>2786</v>
      </c>
    </row>
    <row r="113" spans="1:5" ht="21.75" customHeight="1">
      <c r="A113" s="395">
        <v>2011008</v>
      </c>
      <c r="B113" s="343" t="s">
        <v>748</v>
      </c>
      <c r="C113" s="367">
        <v>1835</v>
      </c>
      <c r="D113" s="367">
        <f>2041-110</f>
        <v>1931</v>
      </c>
      <c r="E113" s="367">
        <f>2041-110</f>
        <v>1931</v>
      </c>
    </row>
    <row r="114" spans="1:5" ht="21.75" customHeight="1">
      <c r="A114" s="395">
        <v>2011050</v>
      </c>
      <c r="B114" s="343" t="s">
        <v>749</v>
      </c>
      <c r="C114" s="367">
        <v>300</v>
      </c>
      <c r="D114" s="367">
        <v>425</v>
      </c>
      <c r="E114" s="367">
        <v>425</v>
      </c>
    </row>
    <row r="115" spans="1:5" ht="21.75" customHeight="1">
      <c r="A115" s="395">
        <v>2011099</v>
      </c>
      <c r="B115" s="343" t="s">
        <v>750</v>
      </c>
      <c r="C115" s="367">
        <v>140</v>
      </c>
      <c r="D115" s="367">
        <v>215</v>
      </c>
      <c r="E115" s="367">
        <v>215</v>
      </c>
    </row>
    <row r="116" spans="1:5" ht="21.75" customHeight="1">
      <c r="A116" s="395">
        <v>20111</v>
      </c>
      <c r="B116" s="343" t="s">
        <v>814</v>
      </c>
      <c r="C116" s="367">
        <v>100</v>
      </c>
      <c r="D116" s="367">
        <v>100</v>
      </c>
      <c r="E116" s="367">
        <v>100</v>
      </c>
    </row>
    <row r="117" spans="1:5" ht="21.75" customHeight="1">
      <c r="A117" s="395">
        <v>2011101</v>
      </c>
      <c r="B117" s="343" t="s">
        <v>815</v>
      </c>
      <c r="C117" s="367">
        <v>80</v>
      </c>
      <c r="D117" s="367">
        <v>80</v>
      </c>
      <c r="E117" s="367">
        <v>80</v>
      </c>
    </row>
    <row r="118" spans="1:5" ht="21.75" customHeight="1">
      <c r="A118" s="395">
        <v>2011102</v>
      </c>
      <c r="B118" s="343" t="s">
        <v>816</v>
      </c>
      <c r="C118" s="367">
        <v>0</v>
      </c>
      <c r="D118" s="367">
        <v>0</v>
      </c>
      <c r="E118" s="367">
        <v>0</v>
      </c>
    </row>
    <row r="119" spans="1:5" ht="21.75" customHeight="1">
      <c r="A119" s="395">
        <v>2011103</v>
      </c>
      <c r="B119" s="343" t="s">
        <v>757</v>
      </c>
      <c r="C119" s="367">
        <v>10</v>
      </c>
      <c r="D119" s="367">
        <v>10</v>
      </c>
      <c r="E119" s="367">
        <v>10</v>
      </c>
    </row>
    <row r="120" spans="1:5" ht="21.75" customHeight="1">
      <c r="A120" s="395">
        <v>2011104</v>
      </c>
      <c r="B120" s="343" t="s">
        <v>817</v>
      </c>
      <c r="C120" s="367"/>
      <c r="D120" s="367">
        <v>25</v>
      </c>
      <c r="E120" s="367">
        <v>25</v>
      </c>
    </row>
    <row r="121" spans="1:5" ht="21.75" customHeight="1">
      <c r="A121" s="395">
        <v>2011105</v>
      </c>
      <c r="B121" s="373" t="s">
        <v>818</v>
      </c>
      <c r="C121" s="398">
        <f>SUM(C122:C131)</f>
        <v>1050</v>
      </c>
      <c r="D121" s="398">
        <f>SUM(D122:D131)</f>
        <v>1860</v>
      </c>
      <c r="E121" s="398">
        <f>SUM(E122:E131)</f>
        <v>1860</v>
      </c>
    </row>
    <row r="122" spans="1:5" ht="21.75" customHeight="1">
      <c r="A122" s="395">
        <v>2011106</v>
      </c>
      <c r="B122" s="343" t="s">
        <v>748</v>
      </c>
      <c r="C122" s="367">
        <v>425</v>
      </c>
      <c r="D122" s="367">
        <v>725</v>
      </c>
      <c r="E122" s="367">
        <v>725</v>
      </c>
    </row>
    <row r="123" spans="1:5" ht="21.75" customHeight="1">
      <c r="A123" s="395">
        <v>2011150</v>
      </c>
      <c r="B123" s="343" t="s">
        <v>749</v>
      </c>
      <c r="C123" s="367">
        <v>0</v>
      </c>
      <c r="D123" s="367">
        <v>0</v>
      </c>
      <c r="E123" s="367">
        <v>0</v>
      </c>
    </row>
    <row r="124" spans="1:5" ht="21.75" customHeight="1">
      <c r="A124" s="395">
        <v>2011199</v>
      </c>
      <c r="B124" s="343" t="s">
        <v>750</v>
      </c>
      <c r="C124" s="367">
        <v>45</v>
      </c>
      <c r="D124" s="367">
        <v>45</v>
      </c>
      <c r="E124" s="367">
        <v>45</v>
      </c>
    </row>
    <row r="125" spans="1:5" ht="21.75" customHeight="1">
      <c r="A125" s="395">
        <v>20113</v>
      </c>
      <c r="B125" s="343" t="s">
        <v>819</v>
      </c>
      <c r="C125" s="367">
        <v>0</v>
      </c>
      <c r="D125" s="367">
        <v>0</v>
      </c>
      <c r="E125" s="367">
        <v>0</v>
      </c>
    </row>
    <row r="126" spans="1:5" ht="21.75" customHeight="1">
      <c r="A126" s="395">
        <v>2011301</v>
      </c>
      <c r="B126" s="343" t="s">
        <v>820</v>
      </c>
      <c r="C126" s="367">
        <v>0</v>
      </c>
      <c r="D126" s="367">
        <v>0</v>
      </c>
      <c r="E126" s="367">
        <v>0</v>
      </c>
    </row>
    <row r="127" spans="1:5" ht="21.75" customHeight="1">
      <c r="A127" s="395">
        <v>2011302</v>
      </c>
      <c r="B127" s="343" t="s">
        <v>821</v>
      </c>
      <c r="C127" s="367">
        <v>0</v>
      </c>
      <c r="D127" s="367">
        <v>0</v>
      </c>
      <c r="E127" s="367">
        <v>0</v>
      </c>
    </row>
    <row r="128" spans="1:5" ht="21.75" customHeight="1">
      <c r="A128" s="395">
        <v>2011303</v>
      </c>
      <c r="B128" s="343" t="s">
        <v>822</v>
      </c>
      <c r="C128" s="367">
        <v>0</v>
      </c>
      <c r="D128" s="367">
        <v>0</v>
      </c>
      <c r="E128" s="367">
        <v>0</v>
      </c>
    </row>
    <row r="129" spans="1:5" ht="21.75" customHeight="1">
      <c r="A129" s="395">
        <v>2011304</v>
      </c>
      <c r="B129" s="343" t="s">
        <v>823</v>
      </c>
      <c r="C129" s="367">
        <v>175</v>
      </c>
      <c r="D129" s="367">
        <v>425</v>
      </c>
      <c r="E129" s="367">
        <v>425</v>
      </c>
    </row>
    <row r="130" spans="1:5" ht="21.75" customHeight="1">
      <c r="A130" s="395">
        <v>2011305</v>
      </c>
      <c r="B130" s="343" t="s">
        <v>757</v>
      </c>
      <c r="C130" s="367">
        <v>405</v>
      </c>
      <c r="D130" s="367">
        <v>505</v>
      </c>
      <c r="E130" s="367">
        <v>505</v>
      </c>
    </row>
    <row r="131" spans="1:5" ht="21.75" customHeight="1">
      <c r="A131" s="395">
        <v>2011306</v>
      </c>
      <c r="B131" s="343" t="s">
        <v>824</v>
      </c>
      <c r="C131" s="367">
        <v>0</v>
      </c>
      <c r="D131" s="367">
        <v>160</v>
      </c>
      <c r="E131" s="367">
        <v>160</v>
      </c>
    </row>
    <row r="132" spans="1:5" ht="21.75" customHeight="1">
      <c r="A132" s="395">
        <v>2011307</v>
      </c>
      <c r="B132" s="373" t="s">
        <v>825</v>
      </c>
      <c r="C132" s="398">
        <f>SUM(C133:C144)</f>
        <v>0</v>
      </c>
      <c r="D132" s="398">
        <f>SUM(D133:D144)</f>
        <v>50</v>
      </c>
      <c r="E132" s="398">
        <f>SUM(E133:E144)</f>
        <v>50</v>
      </c>
    </row>
    <row r="133" spans="1:5" ht="21.75" customHeight="1">
      <c r="A133" s="395">
        <v>2011308</v>
      </c>
      <c r="B133" s="343" t="s">
        <v>748</v>
      </c>
      <c r="C133" s="367">
        <v>0</v>
      </c>
      <c r="D133" s="367"/>
      <c r="E133" s="367"/>
    </row>
    <row r="134" spans="1:5" ht="21.75" customHeight="1">
      <c r="A134" s="395">
        <v>2011350</v>
      </c>
      <c r="B134" s="343" t="s">
        <v>749</v>
      </c>
      <c r="C134" s="367">
        <v>0</v>
      </c>
      <c r="D134" s="367"/>
      <c r="E134" s="367"/>
    </row>
    <row r="135" spans="1:5" ht="21.75" customHeight="1">
      <c r="A135" s="395">
        <v>2011399</v>
      </c>
      <c r="B135" s="343" t="s">
        <v>750</v>
      </c>
      <c r="C135" s="367">
        <v>0</v>
      </c>
      <c r="D135" s="367"/>
      <c r="E135" s="367"/>
    </row>
    <row r="136" spans="1:5" ht="21.75" customHeight="1">
      <c r="A136" s="395">
        <v>20114</v>
      </c>
      <c r="B136" s="343" t="s">
        <v>826</v>
      </c>
      <c r="C136" s="367">
        <v>0</v>
      </c>
      <c r="D136" s="367"/>
      <c r="E136" s="367"/>
    </row>
    <row r="137" spans="1:5" ht="21.75" customHeight="1">
      <c r="A137" s="395">
        <v>2011401</v>
      </c>
      <c r="B137" s="343" t="s">
        <v>827</v>
      </c>
      <c r="C137" s="367">
        <v>0</v>
      </c>
      <c r="D137" s="367"/>
      <c r="E137" s="367"/>
    </row>
    <row r="138" spans="1:5" ht="21.75" customHeight="1">
      <c r="A138" s="395">
        <v>2011402</v>
      </c>
      <c r="B138" s="343" t="s">
        <v>828</v>
      </c>
      <c r="C138" s="367">
        <v>0</v>
      </c>
      <c r="D138" s="367"/>
      <c r="E138" s="367"/>
    </row>
    <row r="139" spans="1:5" ht="21.75" customHeight="1">
      <c r="A139" s="395">
        <v>2011403</v>
      </c>
      <c r="B139" s="343" t="s">
        <v>829</v>
      </c>
      <c r="C139" s="367">
        <v>0</v>
      </c>
      <c r="D139" s="367"/>
      <c r="E139" s="367"/>
    </row>
    <row r="140" spans="1:5" ht="21.75" customHeight="1">
      <c r="A140" s="395">
        <v>2011404</v>
      </c>
      <c r="B140" s="343" t="s">
        <v>830</v>
      </c>
      <c r="C140" s="367">
        <v>0</v>
      </c>
      <c r="D140" s="367"/>
      <c r="E140" s="367"/>
    </row>
    <row r="141" spans="1:5" ht="21.75" customHeight="1">
      <c r="A141" s="395">
        <v>2011405</v>
      </c>
      <c r="B141" s="343" t="s">
        <v>831</v>
      </c>
      <c r="C141" s="367">
        <v>0</v>
      </c>
      <c r="D141" s="367"/>
      <c r="E141" s="367"/>
    </row>
    <row r="142" spans="1:5" ht="21.75" customHeight="1">
      <c r="A142" s="395">
        <v>2011406</v>
      </c>
      <c r="B142" s="343" t="s">
        <v>832</v>
      </c>
      <c r="C142" s="367">
        <v>0</v>
      </c>
      <c r="D142" s="367"/>
      <c r="E142" s="367"/>
    </row>
    <row r="143" spans="1:5" ht="21.75" customHeight="1">
      <c r="A143" s="395">
        <v>2011408</v>
      </c>
      <c r="B143" s="343" t="s">
        <v>757</v>
      </c>
      <c r="C143" s="367">
        <v>0</v>
      </c>
      <c r="D143" s="367"/>
      <c r="E143" s="367"/>
    </row>
    <row r="144" spans="1:5" ht="21.75" customHeight="1">
      <c r="A144" s="395">
        <v>2011409</v>
      </c>
      <c r="B144" s="343" t="s">
        <v>833</v>
      </c>
      <c r="C144" s="367">
        <v>0</v>
      </c>
      <c r="D144" s="367">
        <v>50</v>
      </c>
      <c r="E144" s="367">
        <v>50</v>
      </c>
    </row>
    <row r="145" spans="1:5" ht="21.75" customHeight="1">
      <c r="A145" s="395">
        <v>2011410</v>
      </c>
      <c r="B145" s="373" t="s">
        <v>834</v>
      </c>
      <c r="C145" s="398">
        <f>SUM(C146:C151)</f>
        <v>0</v>
      </c>
      <c r="D145" s="398"/>
      <c r="E145" s="398"/>
    </row>
    <row r="146" spans="1:5" ht="21.75" customHeight="1">
      <c r="A146" s="395">
        <v>2011411</v>
      </c>
      <c r="B146" s="343" t="s">
        <v>748</v>
      </c>
      <c r="C146" s="367">
        <v>0</v>
      </c>
      <c r="D146" s="367"/>
      <c r="E146" s="367"/>
    </row>
    <row r="147" spans="1:5" ht="21.75" customHeight="1">
      <c r="A147" s="395">
        <v>2011450</v>
      </c>
      <c r="B147" s="343" t="s">
        <v>749</v>
      </c>
      <c r="C147" s="367">
        <v>0</v>
      </c>
      <c r="D147" s="367"/>
      <c r="E147" s="367"/>
    </row>
    <row r="148" spans="1:5" ht="21.75" customHeight="1">
      <c r="A148" s="395">
        <v>2011499</v>
      </c>
      <c r="B148" s="343" t="s">
        <v>750</v>
      </c>
      <c r="C148" s="367">
        <v>0</v>
      </c>
      <c r="D148" s="367"/>
      <c r="E148" s="367"/>
    </row>
    <row r="149" spans="1:5" ht="21.75" customHeight="1">
      <c r="A149" s="395">
        <v>20123</v>
      </c>
      <c r="B149" s="343" t="s">
        <v>835</v>
      </c>
      <c r="C149" s="367">
        <v>0</v>
      </c>
      <c r="D149" s="367"/>
      <c r="E149" s="367"/>
    </row>
    <row r="150" spans="1:5" ht="21.75" customHeight="1">
      <c r="A150" s="395">
        <v>2012301</v>
      </c>
      <c r="B150" s="343" t="s">
        <v>757</v>
      </c>
      <c r="C150" s="367">
        <v>0</v>
      </c>
      <c r="D150" s="367"/>
      <c r="E150" s="367"/>
    </row>
    <row r="151" spans="1:5" ht="21.75" customHeight="1">
      <c r="A151" s="395">
        <v>2012302</v>
      </c>
      <c r="B151" s="343" t="s">
        <v>836</v>
      </c>
      <c r="C151" s="367">
        <v>0</v>
      </c>
      <c r="D151" s="367"/>
      <c r="E151" s="367"/>
    </row>
    <row r="152" spans="1:5" ht="21.75" customHeight="1">
      <c r="A152" s="395">
        <v>2012303</v>
      </c>
      <c r="B152" s="373" t="s">
        <v>837</v>
      </c>
      <c r="C152" s="398">
        <f>SUM(C153:C159)</f>
        <v>65</v>
      </c>
      <c r="D152" s="398">
        <f>SUM(D153:D159)</f>
        <v>65</v>
      </c>
      <c r="E152" s="398">
        <f>SUM(E153:E159)</f>
        <v>65</v>
      </c>
    </row>
    <row r="153" spans="1:5" ht="21.75" customHeight="1">
      <c r="A153" s="395">
        <v>2012304</v>
      </c>
      <c r="B153" s="343" t="s">
        <v>748</v>
      </c>
      <c r="C153" s="367">
        <v>65</v>
      </c>
      <c r="D153" s="367">
        <v>65</v>
      </c>
      <c r="E153" s="367">
        <v>65</v>
      </c>
    </row>
    <row r="154" spans="1:5" ht="21.75" customHeight="1">
      <c r="A154" s="395">
        <v>2012350</v>
      </c>
      <c r="B154" s="343" t="s">
        <v>749</v>
      </c>
      <c r="C154" s="367">
        <v>0</v>
      </c>
      <c r="D154" s="367"/>
      <c r="E154" s="367"/>
    </row>
    <row r="155" spans="1:5" ht="21.75" customHeight="1">
      <c r="A155" s="395">
        <v>2012399</v>
      </c>
      <c r="B155" s="343" t="s">
        <v>750</v>
      </c>
      <c r="C155" s="367">
        <v>0</v>
      </c>
      <c r="D155" s="367"/>
      <c r="E155" s="367"/>
    </row>
    <row r="156" spans="1:5" ht="21.75" customHeight="1">
      <c r="A156" s="395">
        <v>20125</v>
      </c>
      <c r="B156" s="343" t="s">
        <v>838</v>
      </c>
      <c r="C156" s="367">
        <v>0</v>
      </c>
      <c r="D156" s="367"/>
      <c r="E156" s="367"/>
    </row>
    <row r="157" spans="1:5" ht="21.75" customHeight="1">
      <c r="A157" s="395">
        <v>2012501</v>
      </c>
      <c r="B157" s="343" t="s">
        <v>839</v>
      </c>
      <c r="C157" s="367">
        <v>0</v>
      </c>
      <c r="D157" s="367"/>
      <c r="E157" s="367"/>
    </row>
    <row r="158" spans="1:5" ht="21.75" customHeight="1">
      <c r="A158" s="395">
        <v>2012502</v>
      </c>
      <c r="B158" s="343" t="s">
        <v>757</v>
      </c>
      <c r="C158" s="367">
        <v>0</v>
      </c>
      <c r="D158" s="367"/>
      <c r="E158" s="367"/>
    </row>
    <row r="159" spans="1:5" ht="21.75" customHeight="1">
      <c r="A159" s="395">
        <v>2012503</v>
      </c>
      <c r="B159" s="343" t="s">
        <v>840</v>
      </c>
      <c r="C159" s="367">
        <v>0</v>
      </c>
      <c r="D159" s="367"/>
      <c r="E159" s="367"/>
    </row>
    <row r="160" spans="1:5" ht="21.75" customHeight="1">
      <c r="A160" s="395">
        <v>2012504</v>
      </c>
      <c r="B160" s="373" t="s">
        <v>841</v>
      </c>
      <c r="C160" s="398">
        <f>SUM(C161:C165)</f>
        <v>275</v>
      </c>
      <c r="D160" s="398">
        <f>SUM(D161:D165)</f>
        <v>275</v>
      </c>
      <c r="E160" s="398">
        <f>SUM(E161:E165)</f>
        <v>275</v>
      </c>
    </row>
    <row r="161" spans="1:5" ht="21.75" customHeight="1">
      <c r="A161" s="395">
        <v>2012505</v>
      </c>
      <c r="B161" s="343" t="s">
        <v>748</v>
      </c>
      <c r="C161" s="367">
        <v>135</v>
      </c>
      <c r="D161" s="367">
        <v>135</v>
      </c>
      <c r="E161" s="367">
        <v>135</v>
      </c>
    </row>
    <row r="162" spans="1:5" ht="21.75" customHeight="1">
      <c r="A162" s="395">
        <v>2012550</v>
      </c>
      <c r="B162" s="343" t="s">
        <v>749</v>
      </c>
      <c r="C162" s="367">
        <v>0</v>
      </c>
      <c r="D162" s="367">
        <v>0</v>
      </c>
      <c r="E162" s="367">
        <v>0</v>
      </c>
    </row>
    <row r="163" spans="1:5" ht="21.75" customHeight="1">
      <c r="A163" s="395">
        <v>2012599</v>
      </c>
      <c r="B163" s="343" t="s">
        <v>750</v>
      </c>
      <c r="C163" s="367">
        <v>0</v>
      </c>
      <c r="D163" s="367">
        <v>0</v>
      </c>
      <c r="E163" s="367">
        <v>0</v>
      </c>
    </row>
    <row r="164" spans="1:5" ht="21.75" customHeight="1">
      <c r="A164" s="395">
        <v>20126</v>
      </c>
      <c r="B164" s="343" t="s">
        <v>842</v>
      </c>
      <c r="C164" s="367">
        <v>140</v>
      </c>
      <c r="D164" s="367">
        <v>140</v>
      </c>
      <c r="E164" s="367">
        <v>140</v>
      </c>
    </row>
    <row r="165" spans="1:5" ht="21.75" customHeight="1">
      <c r="A165" s="395">
        <v>2012601</v>
      </c>
      <c r="B165" s="343" t="s">
        <v>843</v>
      </c>
      <c r="C165" s="367">
        <v>0</v>
      </c>
      <c r="D165" s="367">
        <v>0</v>
      </c>
      <c r="E165" s="367">
        <v>0</v>
      </c>
    </row>
    <row r="166" spans="1:5" ht="21.75" customHeight="1">
      <c r="A166" s="395">
        <v>2012602</v>
      </c>
      <c r="B166" s="373" t="s">
        <v>844</v>
      </c>
      <c r="C166" s="398">
        <f>SUM(C167:C172)</f>
        <v>68</v>
      </c>
      <c r="D166" s="398">
        <f>SUM(D167:D172)</f>
        <v>68</v>
      </c>
      <c r="E166" s="398">
        <f>SUM(E167:E172)</f>
        <v>68</v>
      </c>
    </row>
    <row r="167" spans="1:5" ht="21.75" customHeight="1">
      <c r="A167" s="395">
        <v>2012603</v>
      </c>
      <c r="B167" s="343" t="s">
        <v>748</v>
      </c>
      <c r="C167" s="367">
        <v>53</v>
      </c>
      <c r="D167" s="367">
        <v>53</v>
      </c>
      <c r="E167" s="367">
        <v>53</v>
      </c>
    </row>
    <row r="168" spans="1:5" ht="21.75" customHeight="1">
      <c r="A168" s="395">
        <v>2012604</v>
      </c>
      <c r="B168" s="343" t="s">
        <v>749</v>
      </c>
      <c r="C168" s="367">
        <v>15</v>
      </c>
      <c r="D168" s="367">
        <v>15</v>
      </c>
      <c r="E168" s="367">
        <v>15</v>
      </c>
    </row>
    <row r="169" spans="1:5" ht="21.75" customHeight="1">
      <c r="A169" s="395">
        <v>2012699</v>
      </c>
      <c r="B169" s="343" t="s">
        <v>750</v>
      </c>
      <c r="C169" s="367">
        <v>0</v>
      </c>
      <c r="D169" s="367"/>
      <c r="E169" s="367"/>
    </row>
    <row r="170" spans="1:5" ht="21.75" customHeight="1">
      <c r="A170" s="395">
        <v>20128</v>
      </c>
      <c r="B170" s="343" t="s">
        <v>762</v>
      </c>
      <c r="C170" s="367">
        <v>0</v>
      </c>
      <c r="D170" s="367"/>
      <c r="E170" s="367"/>
    </row>
    <row r="171" spans="1:5" ht="21.75" customHeight="1">
      <c r="A171" s="395">
        <v>2012801</v>
      </c>
      <c r="B171" s="343" t="s">
        <v>757</v>
      </c>
      <c r="C171" s="367">
        <v>0</v>
      </c>
      <c r="D171" s="367"/>
      <c r="E171" s="367"/>
    </row>
    <row r="172" spans="1:5" ht="21.75" customHeight="1">
      <c r="A172" s="395">
        <v>2012802</v>
      </c>
      <c r="B172" s="343" t="s">
        <v>845</v>
      </c>
      <c r="C172" s="367">
        <v>0</v>
      </c>
      <c r="D172" s="367"/>
      <c r="E172" s="367"/>
    </row>
    <row r="173" spans="1:5" ht="21.75" customHeight="1">
      <c r="A173" s="395">
        <v>2012803</v>
      </c>
      <c r="B173" s="373" t="s">
        <v>846</v>
      </c>
      <c r="C173" s="398">
        <f>SUM(C174:C179)</f>
        <v>490</v>
      </c>
      <c r="D173" s="398">
        <f>SUM(D174:D179)</f>
        <v>490</v>
      </c>
      <c r="E173" s="398">
        <f>SUM(E174:E179)</f>
        <v>490</v>
      </c>
    </row>
    <row r="174" spans="1:5" ht="21.75" customHeight="1">
      <c r="A174" s="395">
        <v>2012804</v>
      </c>
      <c r="B174" s="343" t="s">
        <v>748</v>
      </c>
      <c r="C174" s="367">
        <v>275</v>
      </c>
      <c r="D174" s="367">
        <v>275</v>
      </c>
      <c r="E174" s="367">
        <v>275</v>
      </c>
    </row>
    <row r="175" spans="1:5" ht="21.75" customHeight="1">
      <c r="A175" s="395">
        <v>2012850</v>
      </c>
      <c r="B175" s="343" t="s">
        <v>749</v>
      </c>
      <c r="C175" s="367">
        <v>0</v>
      </c>
      <c r="D175" s="367">
        <v>0</v>
      </c>
      <c r="E175" s="367">
        <v>0</v>
      </c>
    </row>
    <row r="176" spans="1:5" ht="21.75" customHeight="1">
      <c r="A176" s="395">
        <v>2012899</v>
      </c>
      <c r="B176" s="343" t="s">
        <v>750</v>
      </c>
      <c r="C176" s="367">
        <v>0</v>
      </c>
      <c r="D176" s="367">
        <v>0</v>
      </c>
      <c r="E176" s="367">
        <v>0</v>
      </c>
    </row>
    <row r="177" spans="1:5" ht="21.75" customHeight="1">
      <c r="A177" s="395">
        <v>20129</v>
      </c>
      <c r="B177" s="343" t="s">
        <v>847</v>
      </c>
      <c r="C177" s="367">
        <v>0</v>
      </c>
      <c r="D177" s="367">
        <v>0</v>
      </c>
      <c r="E177" s="367">
        <v>0</v>
      </c>
    </row>
    <row r="178" spans="1:5" ht="21.75" customHeight="1">
      <c r="A178" s="395">
        <v>2012901</v>
      </c>
      <c r="B178" s="343" t="s">
        <v>757</v>
      </c>
      <c r="C178" s="367">
        <v>30</v>
      </c>
      <c r="D178" s="367">
        <v>30</v>
      </c>
      <c r="E178" s="367">
        <v>30</v>
      </c>
    </row>
    <row r="179" spans="1:5" ht="21.75" customHeight="1">
      <c r="A179" s="395">
        <v>2012902</v>
      </c>
      <c r="B179" s="343" t="s">
        <v>848</v>
      </c>
      <c r="C179" s="367">
        <v>185</v>
      </c>
      <c r="D179" s="367">
        <v>185</v>
      </c>
      <c r="E179" s="367">
        <v>185</v>
      </c>
    </row>
    <row r="180" spans="1:5" ht="21.75" customHeight="1">
      <c r="A180" s="395">
        <v>2012903</v>
      </c>
      <c r="B180" s="373" t="s">
        <v>849</v>
      </c>
      <c r="C180" s="398">
        <f>SUM(C181:C186)</f>
        <v>1999</v>
      </c>
      <c r="D180" s="398">
        <f>SUM(D181:D186)</f>
        <v>2524</v>
      </c>
      <c r="E180" s="398">
        <f>SUM(E181:E186)</f>
        <v>2524</v>
      </c>
    </row>
    <row r="181" spans="1:5" ht="21.75" customHeight="1">
      <c r="A181" s="395">
        <v>2012906</v>
      </c>
      <c r="B181" s="343" t="s">
        <v>748</v>
      </c>
      <c r="C181" s="367">
        <f>1710-181</f>
        <v>1529</v>
      </c>
      <c r="D181" s="367">
        <f>2107-78</f>
        <v>2029</v>
      </c>
      <c r="E181" s="367">
        <f>2107-78</f>
        <v>2029</v>
      </c>
    </row>
    <row r="182" spans="1:5" ht="21.75" customHeight="1">
      <c r="A182" s="395">
        <v>2012950</v>
      </c>
      <c r="B182" s="343" t="s">
        <v>749</v>
      </c>
      <c r="C182" s="367"/>
      <c r="D182" s="367">
        <v>0</v>
      </c>
      <c r="E182" s="367">
        <v>0</v>
      </c>
    </row>
    <row r="183" spans="1:5" ht="21.75" customHeight="1">
      <c r="A183" s="395">
        <v>2012999</v>
      </c>
      <c r="B183" s="343" t="s">
        <v>750</v>
      </c>
      <c r="C183" s="367">
        <v>60</v>
      </c>
      <c r="D183" s="367">
        <v>60</v>
      </c>
      <c r="E183" s="367">
        <v>60</v>
      </c>
    </row>
    <row r="184" spans="1:5" ht="21.75" customHeight="1">
      <c r="A184" s="395">
        <v>20131</v>
      </c>
      <c r="B184" s="343" t="s">
        <v>850</v>
      </c>
      <c r="C184" s="367">
        <v>140</v>
      </c>
      <c r="D184" s="367">
        <v>150</v>
      </c>
      <c r="E184" s="367">
        <v>150</v>
      </c>
    </row>
    <row r="185" spans="1:5" ht="21.75" customHeight="1">
      <c r="A185" s="395">
        <v>2013101</v>
      </c>
      <c r="B185" s="343" t="s">
        <v>757</v>
      </c>
      <c r="C185" s="367">
        <v>270</v>
      </c>
      <c r="D185" s="367">
        <v>285</v>
      </c>
      <c r="E185" s="367">
        <v>285</v>
      </c>
    </row>
    <row r="186" spans="1:5" ht="21.75" customHeight="1">
      <c r="A186" s="395">
        <v>2013102</v>
      </c>
      <c r="B186" s="343" t="s">
        <v>851</v>
      </c>
      <c r="C186" s="367"/>
      <c r="D186" s="367"/>
      <c r="E186" s="367">
        <v>0</v>
      </c>
    </row>
    <row r="187" spans="1:5" ht="21.75" customHeight="1">
      <c r="A187" s="395">
        <v>2013103</v>
      </c>
      <c r="B187" s="373" t="s">
        <v>852</v>
      </c>
      <c r="C187" s="398">
        <f>SUM(C188:C193)</f>
        <v>653</v>
      </c>
      <c r="D187" s="398">
        <f>SUM(D188:D193)</f>
        <v>996</v>
      </c>
      <c r="E187" s="398">
        <f>SUM(E188:E193)</f>
        <v>996</v>
      </c>
    </row>
    <row r="188" spans="1:5" ht="21.75" customHeight="1">
      <c r="A188" s="395">
        <v>2013105</v>
      </c>
      <c r="B188" s="343" t="s">
        <v>748</v>
      </c>
      <c r="C188" s="367">
        <v>358</v>
      </c>
      <c r="D188" s="367">
        <v>538</v>
      </c>
      <c r="E188" s="367">
        <v>538</v>
      </c>
    </row>
    <row r="189" spans="1:5" ht="21.75" customHeight="1">
      <c r="A189" s="395">
        <v>2013150</v>
      </c>
      <c r="B189" s="343" t="s">
        <v>749</v>
      </c>
      <c r="C189" s="367">
        <v>200</v>
      </c>
      <c r="D189" s="367">
        <v>200</v>
      </c>
      <c r="E189" s="367">
        <v>200</v>
      </c>
    </row>
    <row r="190" spans="1:5" ht="21.75" customHeight="1">
      <c r="A190" s="395">
        <v>2013199</v>
      </c>
      <c r="B190" s="343" t="s">
        <v>750</v>
      </c>
      <c r="C190" s="367">
        <v>20</v>
      </c>
      <c r="D190" s="367">
        <v>20</v>
      </c>
      <c r="E190" s="367">
        <v>20</v>
      </c>
    </row>
    <row r="191" spans="1:5" ht="21.75" customHeight="1">
      <c r="A191" s="395">
        <v>20132</v>
      </c>
      <c r="B191" s="343" t="s">
        <v>853</v>
      </c>
      <c r="C191" s="367"/>
      <c r="D191" s="367">
        <v>0</v>
      </c>
      <c r="E191" s="367">
        <v>0</v>
      </c>
    </row>
    <row r="192" spans="1:5" ht="21.75" customHeight="1">
      <c r="A192" s="395">
        <v>2013201</v>
      </c>
      <c r="B192" s="343" t="s">
        <v>757</v>
      </c>
      <c r="C192" s="367">
        <v>75</v>
      </c>
      <c r="D192" s="367">
        <v>75</v>
      </c>
      <c r="E192" s="367">
        <v>75</v>
      </c>
    </row>
    <row r="193" spans="1:5" ht="21.75" customHeight="1">
      <c r="A193" s="395">
        <v>2013202</v>
      </c>
      <c r="B193" s="343" t="s">
        <v>854</v>
      </c>
      <c r="C193" s="367">
        <v>0</v>
      </c>
      <c r="D193" s="367">
        <v>163</v>
      </c>
      <c r="E193" s="367">
        <v>163</v>
      </c>
    </row>
    <row r="194" spans="1:5" ht="21.75" customHeight="1">
      <c r="A194" s="395">
        <v>2013203</v>
      </c>
      <c r="B194" s="373" t="s">
        <v>855</v>
      </c>
      <c r="C194" s="398">
        <f>SUM(C195:C200)</f>
        <v>535</v>
      </c>
      <c r="D194" s="398">
        <f>SUM(D195:D200)</f>
        <v>535</v>
      </c>
      <c r="E194" s="398">
        <f>SUM(E195:E200)</f>
        <v>535</v>
      </c>
    </row>
    <row r="195" spans="1:5" ht="21.75" customHeight="1">
      <c r="A195" s="395">
        <v>2013204</v>
      </c>
      <c r="B195" s="343" t="s">
        <v>748</v>
      </c>
      <c r="C195" s="367">
        <v>285</v>
      </c>
      <c r="D195" s="367">
        <v>285</v>
      </c>
      <c r="E195" s="367">
        <v>285</v>
      </c>
    </row>
    <row r="196" spans="1:5" ht="21.75" customHeight="1">
      <c r="A196" s="395">
        <v>2013250</v>
      </c>
      <c r="B196" s="343" t="s">
        <v>749</v>
      </c>
      <c r="C196" s="367">
        <v>150</v>
      </c>
      <c r="D196" s="367">
        <v>150</v>
      </c>
      <c r="E196" s="367">
        <v>150</v>
      </c>
    </row>
    <row r="197" spans="1:5" ht="21.75" customHeight="1">
      <c r="A197" s="395">
        <v>2013299</v>
      </c>
      <c r="B197" s="343" t="s">
        <v>750</v>
      </c>
      <c r="C197" s="367">
        <v>35</v>
      </c>
      <c r="D197" s="367">
        <v>35</v>
      </c>
      <c r="E197" s="367">
        <v>35</v>
      </c>
    </row>
    <row r="198" spans="1:5" ht="21.75" customHeight="1">
      <c r="A198" s="395">
        <v>20133</v>
      </c>
      <c r="B198" s="343" t="s">
        <v>856</v>
      </c>
      <c r="C198" s="367">
        <v>0</v>
      </c>
      <c r="D198" s="367">
        <v>0</v>
      </c>
      <c r="E198" s="367">
        <v>0</v>
      </c>
    </row>
    <row r="199" spans="1:5" ht="21.75" customHeight="1">
      <c r="A199" s="395">
        <v>2013301</v>
      </c>
      <c r="B199" s="343" t="s">
        <v>757</v>
      </c>
      <c r="C199" s="367">
        <v>65</v>
      </c>
      <c r="D199" s="367">
        <v>65</v>
      </c>
      <c r="E199" s="367">
        <v>65</v>
      </c>
    </row>
    <row r="200" spans="1:5" ht="21.75" customHeight="1">
      <c r="A200" s="395">
        <v>2013302</v>
      </c>
      <c r="B200" s="343" t="s">
        <v>857</v>
      </c>
      <c r="C200" s="367">
        <v>0</v>
      </c>
      <c r="D200" s="367">
        <v>0</v>
      </c>
      <c r="E200" s="367">
        <v>0</v>
      </c>
    </row>
    <row r="201" spans="1:5" ht="21.75" customHeight="1">
      <c r="A201" s="395">
        <v>2013303</v>
      </c>
      <c r="B201" s="373" t="s">
        <v>858</v>
      </c>
      <c r="C201" s="398">
        <f>SUM(C202:C208)</f>
        <v>95</v>
      </c>
      <c r="D201" s="398">
        <f>SUM(D202:D208)</f>
        <v>175</v>
      </c>
      <c r="E201" s="398">
        <f>SUM(E202:E208)</f>
        <v>175</v>
      </c>
    </row>
    <row r="202" spans="1:5" ht="21.75" customHeight="1">
      <c r="A202" s="395">
        <v>2013304</v>
      </c>
      <c r="B202" s="343" t="s">
        <v>748</v>
      </c>
      <c r="C202" s="367">
        <v>95</v>
      </c>
      <c r="D202" s="367">
        <v>175</v>
      </c>
      <c r="E202" s="367">
        <v>175</v>
      </c>
    </row>
    <row r="203" spans="1:5" ht="21.75" customHeight="1">
      <c r="A203" s="395">
        <v>2013350</v>
      </c>
      <c r="B203" s="343" t="s">
        <v>749</v>
      </c>
      <c r="C203" s="367">
        <v>0</v>
      </c>
      <c r="D203" s="367"/>
      <c r="E203" s="367"/>
    </row>
    <row r="204" spans="1:5" ht="21.75" customHeight="1">
      <c r="A204" s="395">
        <v>2013399</v>
      </c>
      <c r="B204" s="343" t="s">
        <v>750</v>
      </c>
      <c r="C204" s="367">
        <v>0</v>
      </c>
      <c r="D204" s="367"/>
      <c r="E204" s="367"/>
    </row>
    <row r="205" spans="1:5" ht="21.75" customHeight="1">
      <c r="A205" s="395">
        <v>20134</v>
      </c>
      <c r="B205" s="343" t="s">
        <v>859</v>
      </c>
      <c r="C205" s="367">
        <v>0</v>
      </c>
      <c r="D205" s="367"/>
      <c r="E205" s="367"/>
    </row>
    <row r="206" spans="1:5" ht="21.75" customHeight="1">
      <c r="A206" s="395">
        <v>2013401</v>
      </c>
      <c r="B206" s="343" t="s">
        <v>860</v>
      </c>
      <c r="C206" s="367">
        <v>0</v>
      </c>
      <c r="D206" s="367"/>
      <c r="E206" s="367"/>
    </row>
    <row r="207" spans="1:5" ht="21.75" customHeight="1">
      <c r="A207" s="395">
        <v>2013402</v>
      </c>
      <c r="B207" s="343" t="s">
        <v>757</v>
      </c>
      <c r="C207" s="367">
        <v>0</v>
      </c>
      <c r="D207" s="367"/>
      <c r="E207" s="367"/>
    </row>
    <row r="208" spans="1:5" ht="21.75" customHeight="1">
      <c r="A208" s="395">
        <v>2013403</v>
      </c>
      <c r="B208" s="343" t="s">
        <v>861</v>
      </c>
      <c r="C208" s="367">
        <v>0</v>
      </c>
      <c r="D208" s="367"/>
      <c r="E208" s="367"/>
    </row>
    <row r="209" spans="1:5" ht="21.75" customHeight="1">
      <c r="A209" s="395">
        <v>2013404</v>
      </c>
      <c r="B209" s="373" t="s">
        <v>862</v>
      </c>
      <c r="C209" s="398">
        <f>SUM(C210:C214)</f>
        <v>0</v>
      </c>
      <c r="D209" s="398"/>
      <c r="E209" s="398"/>
    </row>
    <row r="210" spans="1:5" ht="21.75" customHeight="1">
      <c r="A210" s="395">
        <v>2013405</v>
      </c>
      <c r="B210" s="343" t="s">
        <v>748</v>
      </c>
      <c r="C210" s="367">
        <v>0</v>
      </c>
      <c r="D210" s="367"/>
      <c r="E210" s="367"/>
    </row>
    <row r="211" spans="1:5" ht="21.75" customHeight="1">
      <c r="A211" s="395">
        <v>2013450</v>
      </c>
      <c r="B211" s="343" t="s">
        <v>749</v>
      </c>
      <c r="C211" s="367">
        <v>0</v>
      </c>
      <c r="D211" s="367"/>
      <c r="E211" s="367"/>
    </row>
    <row r="212" spans="1:5" ht="21.75" customHeight="1">
      <c r="A212" s="395">
        <v>2013499</v>
      </c>
      <c r="B212" s="343" t="s">
        <v>750</v>
      </c>
      <c r="C212" s="367">
        <v>0</v>
      </c>
      <c r="D212" s="367"/>
      <c r="E212" s="367"/>
    </row>
    <row r="213" spans="1:5" ht="21.75" customHeight="1">
      <c r="A213" s="395">
        <v>20135</v>
      </c>
      <c r="B213" s="343" t="s">
        <v>757</v>
      </c>
      <c r="C213" s="367">
        <v>0</v>
      </c>
      <c r="D213" s="367"/>
      <c r="E213" s="367"/>
    </row>
    <row r="214" spans="1:5" ht="21.75" customHeight="1">
      <c r="A214" s="395">
        <v>2013501</v>
      </c>
      <c r="B214" s="343" t="s">
        <v>863</v>
      </c>
      <c r="C214" s="367">
        <v>0</v>
      </c>
      <c r="D214" s="367"/>
      <c r="E214" s="367"/>
    </row>
    <row r="215" spans="1:5" ht="21.75" customHeight="1">
      <c r="A215" s="395">
        <v>2013502</v>
      </c>
      <c r="B215" s="373" t="s">
        <v>241</v>
      </c>
      <c r="C215" s="398">
        <f>SUM(C216:C220)</f>
        <v>40</v>
      </c>
      <c r="D215" s="398">
        <f>SUM(D216:D220)</f>
        <v>40</v>
      </c>
      <c r="E215" s="398">
        <f>SUM(E216:E220)</f>
        <v>40</v>
      </c>
    </row>
    <row r="216" spans="1:5" ht="21.75" customHeight="1">
      <c r="A216" s="395">
        <v>2013503</v>
      </c>
      <c r="B216" s="343" t="s">
        <v>748</v>
      </c>
      <c r="C216" s="367">
        <v>40</v>
      </c>
      <c r="D216" s="367">
        <v>40</v>
      </c>
      <c r="E216" s="367">
        <v>40</v>
      </c>
    </row>
    <row r="217" spans="1:5" ht="21.75" customHeight="1">
      <c r="A217" s="395">
        <v>2013550</v>
      </c>
      <c r="B217" s="343" t="s">
        <v>749</v>
      </c>
      <c r="C217" s="367">
        <v>0</v>
      </c>
      <c r="D217" s="367"/>
      <c r="E217" s="367"/>
    </row>
    <row r="218" spans="1:5" ht="21.75" customHeight="1">
      <c r="A218" s="395">
        <v>2013599</v>
      </c>
      <c r="B218" s="343" t="s">
        <v>750</v>
      </c>
      <c r="C218" s="367">
        <v>0</v>
      </c>
      <c r="D218" s="367"/>
      <c r="E218" s="367"/>
    </row>
    <row r="219" spans="1:5" ht="21.75" customHeight="1">
      <c r="A219" s="395">
        <v>20136</v>
      </c>
      <c r="B219" s="343" t="s">
        <v>757</v>
      </c>
      <c r="C219" s="367">
        <v>0</v>
      </c>
      <c r="D219" s="367"/>
      <c r="E219" s="367"/>
    </row>
    <row r="220" spans="1:5" ht="21.75" customHeight="1">
      <c r="A220" s="395">
        <v>2013601</v>
      </c>
      <c r="B220" s="343" t="s">
        <v>864</v>
      </c>
      <c r="C220" s="367">
        <v>0</v>
      </c>
      <c r="D220" s="367"/>
      <c r="E220" s="367"/>
    </row>
    <row r="221" spans="1:5" ht="21.75" customHeight="1">
      <c r="A221" s="395">
        <v>2013602</v>
      </c>
      <c r="B221" s="373" t="s">
        <v>865</v>
      </c>
      <c r="C221" s="398">
        <f>SUM(C222:C227)</f>
        <v>0</v>
      </c>
      <c r="D221" s="398"/>
      <c r="E221" s="398"/>
    </row>
    <row r="222" spans="1:5" ht="21.75" customHeight="1">
      <c r="A222" s="395">
        <v>2013603</v>
      </c>
      <c r="B222" s="343" t="s">
        <v>748</v>
      </c>
      <c r="C222" s="367">
        <v>0</v>
      </c>
      <c r="D222" s="367"/>
      <c r="E222" s="367"/>
    </row>
    <row r="223" spans="1:5" ht="21.75" customHeight="1">
      <c r="A223" s="395">
        <v>2013650</v>
      </c>
      <c r="B223" s="343" t="s">
        <v>749</v>
      </c>
      <c r="C223" s="367">
        <v>0</v>
      </c>
      <c r="D223" s="367"/>
      <c r="E223" s="367"/>
    </row>
    <row r="224" spans="1:5" ht="21.75" customHeight="1">
      <c r="A224" s="395">
        <v>2013699</v>
      </c>
      <c r="B224" s="343" t="s">
        <v>750</v>
      </c>
      <c r="C224" s="367">
        <v>0</v>
      </c>
      <c r="D224" s="367"/>
      <c r="E224" s="367"/>
    </row>
    <row r="225" spans="1:5" ht="21.75" customHeight="1">
      <c r="A225" s="395">
        <v>20137</v>
      </c>
      <c r="B225" s="343" t="s">
        <v>866</v>
      </c>
      <c r="C225" s="367">
        <v>0</v>
      </c>
      <c r="D225" s="367"/>
      <c r="E225" s="367"/>
    </row>
    <row r="226" spans="1:5" ht="21.75" customHeight="1">
      <c r="A226" s="395">
        <v>2013701</v>
      </c>
      <c r="B226" s="343" t="s">
        <v>757</v>
      </c>
      <c r="C226" s="367">
        <v>0</v>
      </c>
      <c r="D226" s="367"/>
      <c r="E226" s="367"/>
    </row>
    <row r="227" spans="1:5" ht="21.75" customHeight="1">
      <c r="A227" s="395">
        <v>2013702</v>
      </c>
      <c r="B227" s="343" t="s">
        <v>867</v>
      </c>
      <c r="C227" s="367">
        <v>0</v>
      </c>
      <c r="D227" s="367"/>
      <c r="E227" s="367"/>
    </row>
    <row r="228" spans="1:5" ht="21.75" customHeight="1">
      <c r="A228" s="395">
        <v>2013703</v>
      </c>
      <c r="B228" s="373" t="s">
        <v>868</v>
      </c>
      <c r="C228" s="398">
        <f>SUM(C229:C242)</f>
        <v>2390</v>
      </c>
      <c r="D228" s="398">
        <f>SUM(D229:D242)</f>
        <v>2835</v>
      </c>
      <c r="E228" s="398">
        <f>SUM(E229:E242)</f>
        <v>2835</v>
      </c>
    </row>
    <row r="229" spans="1:5" ht="21.75" customHeight="1">
      <c r="A229" s="395">
        <v>2013704</v>
      </c>
      <c r="B229" s="343" t="s">
        <v>748</v>
      </c>
      <c r="C229" s="367">
        <v>1470</v>
      </c>
      <c r="D229" s="367">
        <v>1560</v>
      </c>
      <c r="E229" s="367">
        <v>1560</v>
      </c>
    </row>
    <row r="230" spans="1:5" ht="21.75" customHeight="1">
      <c r="A230" s="395">
        <v>2013750</v>
      </c>
      <c r="B230" s="343" t="s">
        <v>749</v>
      </c>
      <c r="C230" s="367"/>
      <c r="D230" s="367">
        <v>311</v>
      </c>
      <c r="E230" s="367">
        <v>311</v>
      </c>
    </row>
    <row r="231" spans="1:5" ht="21.75" customHeight="1">
      <c r="A231" s="395">
        <v>2013799</v>
      </c>
      <c r="B231" s="343" t="s">
        <v>750</v>
      </c>
      <c r="C231" s="367">
        <v>0</v>
      </c>
      <c r="D231" s="367">
        <v>0</v>
      </c>
      <c r="E231" s="367">
        <v>0</v>
      </c>
    </row>
    <row r="232" spans="1:5" ht="21.75" customHeight="1">
      <c r="A232" s="395">
        <v>20138</v>
      </c>
      <c r="B232" s="343" t="s">
        <v>869</v>
      </c>
      <c r="C232" s="367">
        <v>30</v>
      </c>
      <c r="D232" s="367">
        <v>30</v>
      </c>
      <c r="E232" s="367">
        <v>30</v>
      </c>
    </row>
    <row r="233" spans="1:5" ht="21.75" customHeight="1">
      <c r="A233" s="395">
        <v>2013801</v>
      </c>
      <c r="B233" s="343" t="s">
        <v>870</v>
      </c>
      <c r="C233" s="367">
        <v>240</v>
      </c>
      <c r="D233" s="367">
        <v>250</v>
      </c>
      <c r="E233" s="367">
        <v>250</v>
      </c>
    </row>
    <row r="234" spans="1:5" ht="21.75" customHeight="1">
      <c r="A234" s="395">
        <v>2013802</v>
      </c>
      <c r="B234" s="343" t="s">
        <v>789</v>
      </c>
      <c r="C234" s="367">
        <v>0</v>
      </c>
      <c r="D234" s="367"/>
      <c r="E234" s="367">
        <v>0</v>
      </c>
    </row>
    <row r="235" spans="1:5" ht="21.75" customHeight="1">
      <c r="A235" s="395">
        <v>2013803</v>
      </c>
      <c r="B235" s="343" t="s">
        <v>871</v>
      </c>
      <c r="C235" s="367">
        <v>0</v>
      </c>
      <c r="D235" s="367"/>
      <c r="E235" s="367">
        <v>0</v>
      </c>
    </row>
    <row r="236" spans="1:5" ht="21.75" customHeight="1">
      <c r="A236" s="395">
        <v>2013804</v>
      </c>
      <c r="B236" s="343" t="s">
        <v>872</v>
      </c>
      <c r="C236" s="367">
        <v>0</v>
      </c>
      <c r="D236" s="367"/>
      <c r="E236" s="367">
        <v>0</v>
      </c>
    </row>
    <row r="237" spans="1:5" ht="21.75" customHeight="1">
      <c r="A237" s="395">
        <v>2013805</v>
      </c>
      <c r="B237" s="343" t="s">
        <v>873</v>
      </c>
      <c r="C237" s="367">
        <v>0</v>
      </c>
      <c r="D237" s="367"/>
      <c r="E237" s="367">
        <v>0</v>
      </c>
    </row>
    <row r="238" spans="1:5" ht="21.75" customHeight="1">
      <c r="A238" s="395">
        <v>2013808</v>
      </c>
      <c r="B238" s="343" t="s">
        <v>874</v>
      </c>
      <c r="C238" s="367">
        <v>0</v>
      </c>
      <c r="D238" s="367"/>
      <c r="E238" s="367">
        <v>0</v>
      </c>
    </row>
    <row r="239" spans="1:5" ht="21.75" customHeight="1">
      <c r="A239" s="395">
        <v>2013810</v>
      </c>
      <c r="B239" s="343" t="s">
        <v>875</v>
      </c>
      <c r="C239" s="367">
        <v>0</v>
      </c>
      <c r="D239" s="367"/>
      <c r="E239" s="367">
        <v>0</v>
      </c>
    </row>
    <row r="240" spans="1:5" ht="21.75" customHeight="1">
      <c r="A240" s="395">
        <v>2013812</v>
      </c>
      <c r="B240" s="343" t="s">
        <v>876</v>
      </c>
      <c r="C240" s="367">
        <v>0</v>
      </c>
      <c r="D240" s="367"/>
      <c r="E240" s="367">
        <v>0</v>
      </c>
    </row>
    <row r="241" spans="1:5" ht="21.75" customHeight="1">
      <c r="A241" s="395">
        <v>2013813</v>
      </c>
      <c r="B241" s="343" t="s">
        <v>757</v>
      </c>
      <c r="C241" s="367">
        <v>650</v>
      </c>
      <c r="D241" s="367">
        <v>684</v>
      </c>
      <c r="E241" s="367">
        <v>684</v>
      </c>
    </row>
    <row r="242" spans="1:5" ht="21.75" customHeight="1">
      <c r="A242" s="395">
        <v>2013814</v>
      </c>
      <c r="B242" s="343" t="s">
        <v>877</v>
      </c>
      <c r="C242" s="367"/>
      <c r="D242" s="367"/>
      <c r="E242" s="367">
        <v>0</v>
      </c>
    </row>
    <row r="243" spans="1:5" ht="21.75" customHeight="1">
      <c r="A243" s="395">
        <v>2013815</v>
      </c>
      <c r="B243" s="373" t="s">
        <v>242</v>
      </c>
      <c r="C243" s="398">
        <f>SUM(C244:C245)</f>
        <v>0</v>
      </c>
      <c r="D243" s="398">
        <f>SUM(D244:D245)</f>
        <v>200</v>
      </c>
      <c r="E243" s="398">
        <f>SUM(E244:E245)</f>
        <v>200</v>
      </c>
    </row>
    <row r="244" spans="1:5" ht="21.75" customHeight="1">
      <c r="A244" s="395">
        <v>2013816</v>
      </c>
      <c r="B244" s="343" t="s">
        <v>878</v>
      </c>
      <c r="C244" s="367">
        <v>0</v>
      </c>
      <c r="D244" s="367"/>
      <c r="E244" s="367"/>
    </row>
    <row r="245" spans="1:5" ht="21.75" customHeight="1">
      <c r="A245" s="395">
        <v>2013850</v>
      </c>
      <c r="B245" s="343" t="s">
        <v>879</v>
      </c>
      <c r="C245" s="367">
        <v>0</v>
      </c>
      <c r="D245" s="367">
        <v>200</v>
      </c>
      <c r="E245" s="367">
        <v>200</v>
      </c>
    </row>
    <row r="246" spans="1:5" ht="21.75" customHeight="1">
      <c r="A246" s="395">
        <v>2013899</v>
      </c>
      <c r="B246" s="373" t="s">
        <v>68</v>
      </c>
      <c r="C246" s="398">
        <f>C247+C254+C257+C260+C266+C271+C273+C278+C284</f>
        <v>0</v>
      </c>
      <c r="D246" s="398">
        <f>D247+D254+D257+D260+D266+D271+D273+D278+D284</f>
        <v>0</v>
      </c>
      <c r="E246" s="398">
        <f>E247+E254+E257+E260+E266+E271+E273+E278+E284</f>
        <v>0</v>
      </c>
    </row>
    <row r="247" spans="1:5" ht="21.75" customHeight="1">
      <c r="A247" s="395">
        <v>20199</v>
      </c>
      <c r="B247" s="373" t="s">
        <v>880</v>
      </c>
      <c r="C247" s="398">
        <f>SUM(C248:C253)</f>
        <v>0</v>
      </c>
      <c r="D247" s="398"/>
      <c r="E247" s="398"/>
    </row>
    <row r="248" spans="1:5" ht="21.75" customHeight="1">
      <c r="A248" s="395">
        <v>2019901</v>
      </c>
      <c r="B248" s="343" t="s">
        <v>748</v>
      </c>
      <c r="C248" s="367">
        <v>0</v>
      </c>
      <c r="D248" s="367"/>
      <c r="E248" s="367"/>
    </row>
    <row r="249" spans="1:5" ht="21.75" customHeight="1">
      <c r="A249" s="395">
        <v>2019999</v>
      </c>
      <c r="B249" s="343" t="s">
        <v>749</v>
      </c>
      <c r="C249" s="367">
        <v>0</v>
      </c>
      <c r="D249" s="367"/>
      <c r="E249" s="367"/>
    </row>
    <row r="250" spans="1:5" ht="21.75" customHeight="1">
      <c r="A250" s="395">
        <v>202</v>
      </c>
      <c r="B250" s="343" t="s">
        <v>750</v>
      </c>
      <c r="C250" s="367">
        <v>0</v>
      </c>
      <c r="D250" s="367"/>
      <c r="E250" s="367"/>
    </row>
    <row r="251" spans="1:5" ht="21.75" customHeight="1">
      <c r="A251" s="395">
        <v>20201</v>
      </c>
      <c r="B251" s="343" t="s">
        <v>850</v>
      </c>
      <c r="C251" s="367">
        <v>0</v>
      </c>
      <c r="D251" s="367"/>
      <c r="E251" s="367"/>
    </row>
    <row r="252" spans="1:5" ht="21.75" customHeight="1">
      <c r="A252" s="395">
        <v>2020101</v>
      </c>
      <c r="B252" s="343" t="s">
        <v>757</v>
      </c>
      <c r="C252" s="367">
        <v>0</v>
      </c>
      <c r="D252" s="367"/>
      <c r="E252" s="367"/>
    </row>
    <row r="253" spans="1:5" ht="21.75" customHeight="1">
      <c r="A253" s="395">
        <v>2020102</v>
      </c>
      <c r="B253" s="343" t="s">
        <v>881</v>
      </c>
      <c r="C253" s="367">
        <v>0</v>
      </c>
      <c r="D253" s="367"/>
      <c r="E253" s="367"/>
    </row>
    <row r="254" spans="1:5" ht="21.75" customHeight="1">
      <c r="A254" s="395">
        <v>2020103</v>
      </c>
      <c r="B254" s="373" t="s">
        <v>882</v>
      </c>
      <c r="C254" s="398">
        <f>SUM(C255:C256)</f>
        <v>0</v>
      </c>
      <c r="D254" s="398"/>
      <c r="E254" s="398"/>
    </row>
    <row r="255" spans="1:5" ht="21.75" customHeight="1">
      <c r="A255" s="395">
        <v>2020104</v>
      </c>
      <c r="B255" s="343" t="s">
        <v>883</v>
      </c>
      <c r="C255" s="367">
        <v>0</v>
      </c>
      <c r="D255" s="367"/>
      <c r="E255" s="367"/>
    </row>
    <row r="256" spans="1:5" ht="21.75" customHeight="1">
      <c r="A256" s="395">
        <v>2020150</v>
      </c>
      <c r="B256" s="343" t="s">
        <v>884</v>
      </c>
      <c r="C256" s="367">
        <v>0</v>
      </c>
      <c r="D256" s="367"/>
      <c r="E256" s="367"/>
    </row>
    <row r="257" spans="1:5" ht="21.75" customHeight="1">
      <c r="A257" s="395">
        <v>2020199</v>
      </c>
      <c r="B257" s="373" t="s">
        <v>243</v>
      </c>
      <c r="C257" s="398">
        <f>SUM(C258:C259)</f>
        <v>0</v>
      </c>
      <c r="D257" s="398"/>
      <c r="E257" s="398"/>
    </row>
    <row r="258" spans="1:5" ht="21.75" customHeight="1">
      <c r="A258" s="395">
        <v>20202</v>
      </c>
      <c r="B258" s="343" t="s">
        <v>885</v>
      </c>
      <c r="C258" s="367">
        <v>0</v>
      </c>
      <c r="D258" s="367"/>
      <c r="E258" s="367"/>
    </row>
    <row r="259" spans="1:5" ht="21.75" customHeight="1">
      <c r="A259" s="395">
        <v>2020201</v>
      </c>
      <c r="B259" s="343" t="s">
        <v>886</v>
      </c>
      <c r="C259" s="367">
        <v>0</v>
      </c>
      <c r="D259" s="367"/>
      <c r="E259" s="367"/>
    </row>
    <row r="260" spans="1:5" ht="21.75" customHeight="1">
      <c r="A260" s="395">
        <v>2020202</v>
      </c>
      <c r="B260" s="373" t="s">
        <v>887</v>
      </c>
      <c r="C260" s="367">
        <f>SUM(C261:C265)</f>
        <v>0</v>
      </c>
      <c r="D260" s="367"/>
      <c r="E260" s="367"/>
    </row>
    <row r="261" spans="1:5" ht="21.75" customHeight="1">
      <c r="A261" s="395">
        <v>20203</v>
      </c>
      <c r="B261" s="343" t="s">
        <v>888</v>
      </c>
      <c r="C261" s="367">
        <v>0</v>
      </c>
      <c r="D261" s="367"/>
      <c r="E261" s="367"/>
    </row>
    <row r="262" spans="1:5" ht="21.75" customHeight="1">
      <c r="A262" s="395">
        <v>2020304</v>
      </c>
      <c r="B262" s="343" t="s">
        <v>889</v>
      </c>
      <c r="C262" s="367">
        <v>0</v>
      </c>
      <c r="D262" s="367"/>
      <c r="E262" s="367"/>
    </row>
    <row r="263" spans="1:5" ht="21.75" customHeight="1">
      <c r="A263" s="395">
        <v>2020306</v>
      </c>
      <c r="B263" s="343" t="s">
        <v>890</v>
      </c>
      <c r="C263" s="367">
        <v>0</v>
      </c>
      <c r="D263" s="367"/>
      <c r="E263" s="367"/>
    </row>
    <row r="264" spans="1:5" ht="21.75" customHeight="1">
      <c r="A264" s="395">
        <v>20204</v>
      </c>
      <c r="B264" s="343" t="s">
        <v>891</v>
      </c>
      <c r="C264" s="367">
        <v>0</v>
      </c>
      <c r="D264" s="367"/>
      <c r="E264" s="367"/>
    </row>
    <row r="265" spans="1:5" ht="21.75" customHeight="1">
      <c r="A265" s="395">
        <v>2020401</v>
      </c>
      <c r="B265" s="343" t="s">
        <v>892</v>
      </c>
      <c r="C265" s="367">
        <v>0</v>
      </c>
      <c r="D265" s="367"/>
      <c r="E265" s="367"/>
    </row>
    <row r="266" spans="1:5" ht="21.75" customHeight="1">
      <c r="A266" s="395">
        <v>2020402</v>
      </c>
      <c r="B266" s="373" t="s">
        <v>266</v>
      </c>
      <c r="C266" s="367">
        <f>SUM(C267:C270)</f>
        <v>0</v>
      </c>
      <c r="D266" s="367"/>
      <c r="E266" s="367"/>
    </row>
    <row r="267" spans="1:5" ht="21.75" customHeight="1">
      <c r="A267" s="395">
        <v>2020403</v>
      </c>
      <c r="B267" s="343" t="s">
        <v>893</v>
      </c>
      <c r="C267" s="367">
        <v>0</v>
      </c>
      <c r="D267" s="367"/>
      <c r="E267" s="367"/>
    </row>
    <row r="268" spans="1:5" ht="21.75" customHeight="1">
      <c r="A268" s="395">
        <v>2020404</v>
      </c>
      <c r="B268" s="343" t="s">
        <v>894</v>
      </c>
      <c r="C268" s="367">
        <v>0</v>
      </c>
      <c r="D268" s="367"/>
      <c r="E268" s="367"/>
    </row>
    <row r="269" spans="1:5" ht="21.75" customHeight="1">
      <c r="A269" s="395">
        <v>2020499</v>
      </c>
      <c r="B269" s="343" t="s">
        <v>895</v>
      </c>
      <c r="C269" s="367">
        <v>0</v>
      </c>
      <c r="D269" s="367"/>
      <c r="E269" s="367"/>
    </row>
    <row r="270" spans="1:5" ht="21.75" customHeight="1">
      <c r="A270" s="395">
        <v>20205</v>
      </c>
      <c r="B270" s="343" t="s">
        <v>896</v>
      </c>
      <c r="C270" s="367">
        <v>0</v>
      </c>
      <c r="D270" s="367"/>
      <c r="E270" s="367"/>
    </row>
    <row r="271" spans="1:5" ht="21.75" customHeight="1">
      <c r="A271" s="395">
        <v>2020503</v>
      </c>
      <c r="B271" s="373" t="s">
        <v>244</v>
      </c>
      <c r="C271" s="367">
        <f>C272</f>
        <v>0</v>
      </c>
      <c r="D271" s="367"/>
      <c r="E271" s="367"/>
    </row>
    <row r="272" spans="1:5" ht="21.75" customHeight="1">
      <c r="A272" s="395">
        <v>2020504</v>
      </c>
      <c r="B272" s="343" t="s">
        <v>897</v>
      </c>
      <c r="C272" s="367">
        <v>0</v>
      </c>
      <c r="D272" s="367"/>
      <c r="E272" s="367"/>
    </row>
    <row r="273" spans="1:5" ht="21.75" customHeight="1">
      <c r="A273" s="395">
        <v>2020505</v>
      </c>
      <c r="B273" s="373" t="s">
        <v>898</v>
      </c>
      <c r="C273" s="367">
        <f>SUM(C274:C277)</f>
        <v>0</v>
      </c>
      <c r="D273" s="367"/>
      <c r="E273" s="367"/>
    </row>
    <row r="274" spans="1:5" ht="21.75" customHeight="1">
      <c r="A274" s="395">
        <v>2020599</v>
      </c>
      <c r="B274" s="343" t="s">
        <v>899</v>
      </c>
      <c r="C274" s="367">
        <v>0</v>
      </c>
      <c r="D274" s="367"/>
      <c r="E274" s="367"/>
    </row>
    <row r="275" spans="1:5" ht="21.75" customHeight="1">
      <c r="A275" s="395">
        <v>20206</v>
      </c>
      <c r="B275" s="343" t="s">
        <v>900</v>
      </c>
      <c r="C275" s="367">
        <v>0</v>
      </c>
      <c r="D275" s="367"/>
      <c r="E275" s="367"/>
    </row>
    <row r="276" spans="1:5" ht="21.75" customHeight="1">
      <c r="A276" s="395">
        <v>2020601</v>
      </c>
      <c r="B276" s="343" t="s">
        <v>901</v>
      </c>
      <c r="C276" s="367">
        <v>0</v>
      </c>
      <c r="D276" s="367"/>
      <c r="E276" s="367"/>
    </row>
    <row r="277" spans="1:5" ht="21.75" customHeight="1">
      <c r="A277" s="395">
        <v>20207</v>
      </c>
      <c r="B277" s="343" t="s">
        <v>902</v>
      </c>
      <c r="C277" s="367">
        <v>0</v>
      </c>
      <c r="D277" s="367"/>
      <c r="E277" s="367"/>
    </row>
    <row r="278" spans="1:5" ht="21.75" customHeight="1">
      <c r="A278" s="395">
        <v>2020701</v>
      </c>
      <c r="B278" s="373" t="s">
        <v>903</v>
      </c>
      <c r="C278" s="367">
        <f>SUM(C279:C283)</f>
        <v>0</v>
      </c>
      <c r="D278" s="367"/>
      <c r="E278" s="367"/>
    </row>
    <row r="279" spans="1:5" ht="21.75" customHeight="1">
      <c r="A279" s="395">
        <v>2020702</v>
      </c>
      <c r="B279" s="343" t="s">
        <v>748</v>
      </c>
      <c r="C279" s="367">
        <v>0</v>
      </c>
      <c r="D279" s="367"/>
      <c r="E279" s="367"/>
    </row>
    <row r="280" spans="1:5" ht="21.75" customHeight="1">
      <c r="A280" s="395">
        <v>2020703</v>
      </c>
      <c r="B280" s="343" t="s">
        <v>749</v>
      </c>
      <c r="C280" s="367">
        <v>0</v>
      </c>
      <c r="D280" s="367"/>
      <c r="E280" s="367"/>
    </row>
    <row r="281" spans="1:5" ht="21.75" customHeight="1">
      <c r="A281" s="395">
        <v>2020799</v>
      </c>
      <c r="B281" s="343" t="s">
        <v>750</v>
      </c>
      <c r="C281" s="367">
        <v>0</v>
      </c>
      <c r="D281" s="367"/>
      <c r="E281" s="367"/>
    </row>
    <row r="282" spans="1:5" ht="21.75" customHeight="1">
      <c r="A282" s="395">
        <v>20208</v>
      </c>
      <c r="B282" s="343" t="s">
        <v>757</v>
      </c>
      <c r="C282" s="367">
        <v>0</v>
      </c>
      <c r="D282" s="367"/>
      <c r="E282" s="367"/>
    </row>
    <row r="283" spans="1:5" ht="21.75" customHeight="1">
      <c r="A283" s="395">
        <v>2020801</v>
      </c>
      <c r="B283" s="343" t="s">
        <v>904</v>
      </c>
      <c r="C283" s="367">
        <v>0</v>
      </c>
      <c r="D283" s="367"/>
      <c r="E283" s="367"/>
    </row>
    <row r="284" spans="1:5" ht="21.75" customHeight="1">
      <c r="A284" s="395">
        <v>2020802</v>
      </c>
      <c r="B284" s="373" t="s">
        <v>245</v>
      </c>
      <c r="C284" s="367">
        <f aca="true" t="shared" si="0" ref="C284:C289">C285</f>
        <v>0</v>
      </c>
      <c r="D284" s="367"/>
      <c r="E284" s="367"/>
    </row>
    <row r="285" spans="1:5" ht="21.75" customHeight="1">
      <c r="A285" s="395">
        <v>2020803</v>
      </c>
      <c r="B285" s="343" t="s">
        <v>905</v>
      </c>
      <c r="C285" s="367">
        <v>0</v>
      </c>
      <c r="D285" s="367"/>
      <c r="E285" s="367"/>
    </row>
    <row r="286" spans="1:5" ht="21.75" customHeight="1">
      <c r="A286" s="395">
        <v>2020850</v>
      </c>
      <c r="B286" s="373" t="s">
        <v>69</v>
      </c>
      <c r="C286" s="398">
        <f>SUM(C287,C289,C291,C293,C303)</f>
        <v>50</v>
      </c>
      <c r="D286" s="398">
        <f>SUM(D287,D289,D291,D293,D303)</f>
        <v>50</v>
      </c>
      <c r="E286" s="398">
        <f>SUM(E287,E289,E291,E293,E303)</f>
        <v>50</v>
      </c>
    </row>
    <row r="287" spans="1:5" ht="21.75" customHeight="1">
      <c r="A287" s="395">
        <v>2020899</v>
      </c>
      <c r="B287" s="396" t="s">
        <v>246</v>
      </c>
      <c r="C287" s="367">
        <f t="shared" si="0"/>
        <v>0</v>
      </c>
      <c r="D287" s="367"/>
      <c r="E287" s="367"/>
    </row>
    <row r="288" spans="1:5" ht="21.75" customHeight="1">
      <c r="A288" s="395">
        <v>20299</v>
      </c>
      <c r="B288" s="343" t="s">
        <v>906</v>
      </c>
      <c r="C288" s="367">
        <v>0</v>
      </c>
      <c r="D288" s="367"/>
      <c r="E288" s="367"/>
    </row>
    <row r="289" spans="1:5" ht="21.75" customHeight="1">
      <c r="A289" s="395">
        <v>2029901</v>
      </c>
      <c r="B289" s="373" t="s">
        <v>247</v>
      </c>
      <c r="C289" s="367">
        <f t="shared" si="0"/>
        <v>0</v>
      </c>
      <c r="D289" s="367"/>
      <c r="E289" s="367"/>
    </row>
    <row r="290" spans="1:5" s="11" customFormat="1" ht="21.75" customHeight="1">
      <c r="A290" s="395">
        <v>203</v>
      </c>
      <c r="B290" s="343" t="s">
        <v>907</v>
      </c>
      <c r="C290" s="367">
        <v>0</v>
      </c>
      <c r="D290" s="367"/>
      <c r="E290" s="367"/>
    </row>
    <row r="291" spans="1:5" ht="21.75" customHeight="1">
      <c r="A291" s="395">
        <v>20301</v>
      </c>
      <c r="B291" s="373" t="s">
        <v>248</v>
      </c>
      <c r="C291" s="367">
        <f>C292</f>
        <v>0</v>
      </c>
      <c r="D291" s="367"/>
      <c r="E291" s="367"/>
    </row>
    <row r="292" spans="1:5" ht="21.75" customHeight="1">
      <c r="A292" s="395">
        <v>2030101</v>
      </c>
      <c r="B292" s="343" t="s">
        <v>908</v>
      </c>
      <c r="C292" s="367">
        <v>0</v>
      </c>
      <c r="D292" s="367"/>
      <c r="E292" s="367"/>
    </row>
    <row r="293" spans="1:5" ht="21.75" customHeight="1">
      <c r="A293" s="395">
        <v>20304</v>
      </c>
      <c r="B293" s="373" t="s">
        <v>909</v>
      </c>
      <c r="C293" s="398">
        <f>SUM(C294:C302)</f>
        <v>50</v>
      </c>
      <c r="D293" s="398">
        <f>SUM(D294:D302)</f>
        <v>50</v>
      </c>
      <c r="E293" s="398">
        <f>SUM(E294:E302)</f>
        <v>50</v>
      </c>
    </row>
    <row r="294" spans="1:5" ht="21.75" customHeight="1">
      <c r="A294" s="395">
        <v>2030401</v>
      </c>
      <c r="B294" s="343" t="s">
        <v>910</v>
      </c>
      <c r="C294" s="367">
        <v>50</v>
      </c>
      <c r="D294" s="367">
        <v>50</v>
      </c>
      <c r="E294" s="367">
        <v>50</v>
      </c>
    </row>
    <row r="295" spans="1:5" ht="21.75" customHeight="1">
      <c r="A295" s="395">
        <v>20305</v>
      </c>
      <c r="B295" s="343" t="s">
        <v>911</v>
      </c>
      <c r="C295" s="367">
        <v>0</v>
      </c>
      <c r="D295" s="367"/>
      <c r="E295" s="367"/>
    </row>
    <row r="296" spans="1:5" ht="21.75" customHeight="1">
      <c r="A296" s="395">
        <v>2030501</v>
      </c>
      <c r="B296" s="343" t="s">
        <v>912</v>
      </c>
      <c r="C296" s="367">
        <v>0</v>
      </c>
      <c r="D296" s="367"/>
      <c r="E296" s="367"/>
    </row>
    <row r="297" spans="1:5" ht="21.75" customHeight="1">
      <c r="A297" s="395">
        <v>20306</v>
      </c>
      <c r="B297" s="343" t="s">
        <v>913</v>
      </c>
      <c r="C297" s="367">
        <v>0</v>
      </c>
      <c r="D297" s="367"/>
      <c r="E297" s="367"/>
    </row>
    <row r="298" spans="1:5" ht="21.75" customHeight="1">
      <c r="A298" s="395">
        <v>2030601</v>
      </c>
      <c r="B298" s="343" t="s">
        <v>914</v>
      </c>
      <c r="C298" s="367">
        <v>0</v>
      </c>
      <c r="D298" s="367"/>
      <c r="E298" s="367"/>
    </row>
    <row r="299" spans="1:5" ht="21.75" customHeight="1">
      <c r="A299" s="395">
        <v>2030602</v>
      </c>
      <c r="B299" s="343" t="s">
        <v>915</v>
      </c>
      <c r="C299" s="367">
        <v>0</v>
      </c>
      <c r="D299" s="367"/>
      <c r="E299" s="367"/>
    </row>
    <row r="300" spans="1:5" ht="21.75" customHeight="1">
      <c r="A300" s="395">
        <v>2030603</v>
      </c>
      <c r="B300" s="343" t="s">
        <v>916</v>
      </c>
      <c r="C300" s="367">
        <v>0</v>
      </c>
      <c r="D300" s="367"/>
      <c r="E300" s="367"/>
    </row>
    <row r="301" spans="1:5" ht="21.75" customHeight="1">
      <c r="A301" s="395">
        <v>2030604</v>
      </c>
      <c r="B301" s="343" t="s">
        <v>917</v>
      </c>
      <c r="C301" s="367">
        <v>0</v>
      </c>
      <c r="D301" s="367"/>
      <c r="E301" s="367"/>
    </row>
    <row r="302" spans="1:5" ht="21.75" customHeight="1">
      <c r="A302" s="395">
        <v>2030605</v>
      </c>
      <c r="B302" s="343" t="s">
        <v>918</v>
      </c>
      <c r="C302" s="367">
        <v>0</v>
      </c>
      <c r="D302" s="367"/>
      <c r="E302" s="367"/>
    </row>
    <row r="303" spans="1:5" ht="21.75" customHeight="1">
      <c r="A303" s="395">
        <v>2030606</v>
      </c>
      <c r="B303" s="373" t="s">
        <v>249</v>
      </c>
      <c r="C303" s="367">
        <f>C304</f>
        <v>0</v>
      </c>
      <c r="D303" s="367"/>
      <c r="E303" s="367"/>
    </row>
    <row r="304" spans="1:5" ht="21.75" customHeight="1">
      <c r="A304" s="395">
        <v>2030607</v>
      </c>
      <c r="B304" s="343" t="s">
        <v>919</v>
      </c>
      <c r="C304" s="367">
        <v>0</v>
      </c>
      <c r="D304" s="367"/>
      <c r="E304" s="367"/>
    </row>
    <row r="305" spans="1:5" ht="21.75" customHeight="1">
      <c r="A305" s="395">
        <v>2030608</v>
      </c>
      <c r="B305" s="373" t="s">
        <v>70</v>
      </c>
      <c r="C305" s="398">
        <f>C306+C309+C318+C325+C333+C342+C358+C368+C378+C386+C392</f>
        <v>11593</v>
      </c>
      <c r="D305" s="398">
        <f>D306+D309+D318+D325+D333+D342+D358+D368+D378+D386+D392</f>
        <v>13368</v>
      </c>
      <c r="E305" s="398">
        <f>E306+E309+E318+E325+E333+E342+E358+E368+E378+E386+E392</f>
        <v>13368</v>
      </c>
    </row>
    <row r="306" spans="1:5" ht="21.75" customHeight="1">
      <c r="A306" s="395">
        <v>2030699</v>
      </c>
      <c r="B306" s="373" t="s">
        <v>250</v>
      </c>
      <c r="C306" s="367">
        <f>SUM(C307:C308)</f>
        <v>0</v>
      </c>
      <c r="D306" s="367"/>
      <c r="E306" s="367"/>
    </row>
    <row r="307" spans="1:5" ht="21.75" customHeight="1">
      <c r="A307" s="395">
        <v>20399</v>
      </c>
      <c r="B307" s="343" t="s">
        <v>920</v>
      </c>
      <c r="C307" s="367">
        <v>0</v>
      </c>
      <c r="D307" s="367"/>
      <c r="E307" s="367"/>
    </row>
    <row r="308" spans="1:5" ht="21.75" customHeight="1">
      <c r="A308" s="395">
        <v>2039901</v>
      </c>
      <c r="B308" s="343" t="s">
        <v>921</v>
      </c>
      <c r="C308" s="367">
        <v>0</v>
      </c>
      <c r="D308" s="367"/>
      <c r="E308" s="367"/>
    </row>
    <row r="309" spans="1:222" s="11" customFormat="1" ht="21.75" customHeight="1">
      <c r="A309" s="395">
        <v>204</v>
      </c>
      <c r="B309" s="373" t="s">
        <v>922</v>
      </c>
      <c r="C309" s="398">
        <f>SUM(C310:C317)</f>
        <v>7067</v>
      </c>
      <c r="D309" s="398">
        <f>SUM(D310:D317)</f>
        <v>7852</v>
      </c>
      <c r="E309" s="398">
        <f>SUM(E310:E317)</f>
        <v>7852</v>
      </c>
      <c r="HM309" s="337"/>
      <c r="HN309" s="337"/>
    </row>
    <row r="310" spans="1:5" ht="21.75" customHeight="1">
      <c r="A310" s="395">
        <v>20401</v>
      </c>
      <c r="B310" s="343" t="s">
        <v>748</v>
      </c>
      <c r="C310" s="367">
        <v>6530</v>
      </c>
      <c r="D310" s="367">
        <v>7130</v>
      </c>
      <c r="E310" s="367">
        <v>7130</v>
      </c>
    </row>
    <row r="311" spans="1:5" ht="21.75" customHeight="1">
      <c r="A311" s="395">
        <v>2040101</v>
      </c>
      <c r="B311" s="343" t="s">
        <v>749</v>
      </c>
      <c r="C311" s="367">
        <v>0</v>
      </c>
      <c r="D311" s="367"/>
      <c r="E311" s="367"/>
    </row>
    <row r="312" spans="1:5" ht="21.75" customHeight="1">
      <c r="A312" s="395">
        <v>2040199</v>
      </c>
      <c r="B312" s="343" t="s">
        <v>750</v>
      </c>
      <c r="C312" s="367">
        <v>0</v>
      </c>
      <c r="D312" s="367"/>
      <c r="E312" s="367"/>
    </row>
    <row r="313" spans="1:5" ht="21.75" customHeight="1">
      <c r="A313" s="395">
        <v>20402</v>
      </c>
      <c r="B313" s="343" t="s">
        <v>789</v>
      </c>
      <c r="C313" s="367">
        <v>20</v>
      </c>
      <c r="D313" s="367">
        <v>40</v>
      </c>
      <c r="E313" s="367">
        <v>40</v>
      </c>
    </row>
    <row r="314" spans="1:5" ht="21.75" customHeight="1">
      <c r="A314" s="395">
        <v>2040201</v>
      </c>
      <c r="B314" s="343" t="s">
        <v>923</v>
      </c>
      <c r="C314" s="367">
        <v>35</v>
      </c>
      <c r="D314" s="367">
        <v>50</v>
      </c>
      <c r="E314" s="367">
        <v>50</v>
      </c>
    </row>
    <row r="315" spans="1:5" ht="21.75" customHeight="1">
      <c r="A315" s="395">
        <v>2040202</v>
      </c>
      <c r="B315" s="343" t="s">
        <v>924</v>
      </c>
      <c r="C315" s="367">
        <v>30</v>
      </c>
      <c r="D315" s="367">
        <v>30</v>
      </c>
      <c r="E315" s="367">
        <v>30</v>
      </c>
    </row>
    <row r="316" spans="1:5" ht="21.75" customHeight="1">
      <c r="A316" s="395">
        <v>2040203</v>
      </c>
      <c r="B316" s="343" t="s">
        <v>757</v>
      </c>
      <c r="C316" s="367">
        <v>0</v>
      </c>
      <c r="D316" s="367"/>
      <c r="E316" s="367"/>
    </row>
    <row r="317" spans="1:5" ht="21.75" customHeight="1">
      <c r="A317" s="395">
        <v>2040219</v>
      </c>
      <c r="B317" s="343" t="s">
        <v>925</v>
      </c>
      <c r="C317" s="367">
        <v>452</v>
      </c>
      <c r="D317" s="367">
        <v>602</v>
      </c>
      <c r="E317" s="367">
        <v>602</v>
      </c>
    </row>
    <row r="318" spans="1:5" ht="21.75" customHeight="1">
      <c r="A318" s="395">
        <v>2040220</v>
      </c>
      <c r="B318" s="373" t="s">
        <v>926</v>
      </c>
      <c r="C318" s="367">
        <f>SUM(C319:C324)</f>
        <v>0</v>
      </c>
      <c r="D318" s="367"/>
      <c r="E318" s="367"/>
    </row>
    <row r="319" spans="1:5" ht="21.75" customHeight="1">
      <c r="A319" s="395">
        <v>2040221</v>
      </c>
      <c r="B319" s="343" t="s">
        <v>748</v>
      </c>
      <c r="C319" s="367">
        <v>0</v>
      </c>
      <c r="D319" s="367"/>
      <c r="E319" s="367"/>
    </row>
    <row r="320" spans="1:5" ht="21.75" customHeight="1">
      <c r="A320" s="395">
        <v>2040250</v>
      </c>
      <c r="B320" s="343" t="s">
        <v>749</v>
      </c>
      <c r="C320" s="367">
        <v>0</v>
      </c>
      <c r="D320" s="367"/>
      <c r="E320" s="367"/>
    </row>
    <row r="321" spans="1:5" ht="21.75" customHeight="1">
      <c r="A321" s="395">
        <v>2040299</v>
      </c>
      <c r="B321" s="343" t="s">
        <v>750</v>
      </c>
      <c r="C321" s="367">
        <v>0</v>
      </c>
      <c r="D321" s="367"/>
      <c r="E321" s="367"/>
    </row>
    <row r="322" spans="1:5" ht="21.75" customHeight="1">
      <c r="A322" s="395">
        <v>20403</v>
      </c>
      <c r="B322" s="343" t="s">
        <v>927</v>
      </c>
      <c r="C322" s="367">
        <v>0</v>
      </c>
      <c r="D322" s="367"/>
      <c r="E322" s="367"/>
    </row>
    <row r="323" spans="1:5" ht="21.75" customHeight="1">
      <c r="A323" s="395">
        <v>2040301</v>
      </c>
      <c r="B323" s="343" t="s">
        <v>757</v>
      </c>
      <c r="C323" s="367">
        <v>0</v>
      </c>
      <c r="D323" s="367"/>
      <c r="E323" s="367"/>
    </row>
    <row r="324" spans="1:5" ht="21.75" customHeight="1">
      <c r="A324" s="395">
        <v>2040302</v>
      </c>
      <c r="B324" s="343" t="s">
        <v>928</v>
      </c>
      <c r="C324" s="367">
        <v>0</v>
      </c>
      <c r="D324" s="367"/>
      <c r="E324" s="367"/>
    </row>
    <row r="325" spans="1:5" ht="21.75" customHeight="1">
      <c r="A325" s="395">
        <v>2040303</v>
      </c>
      <c r="B325" s="373" t="s">
        <v>929</v>
      </c>
      <c r="C325" s="398">
        <f>SUM(C326:C332)</f>
        <v>1035</v>
      </c>
      <c r="D325" s="398">
        <f>SUM(D326:D332)</f>
        <v>1065</v>
      </c>
      <c r="E325" s="398">
        <f>SUM(E326:E332)</f>
        <v>1065</v>
      </c>
    </row>
    <row r="326" spans="1:5" ht="21.75" customHeight="1">
      <c r="A326" s="395">
        <v>2040304</v>
      </c>
      <c r="B326" s="343" t="s">
        <v>748</v>
      </c>
      <c r="C326" s="367">
        <v>885</v>
      </c>
      <c r="D326" s="367">
        <v>885</v>
      </c>
      <c r="E326" s="367">
        <v>885</v>
      </c>
    </row>
    <row r="327" spans="1:5" ht="21.75" customHeight="1">
      <c r="A327" s="395">
        <v>2040350</v>
      </c>
      <c r="B327" s="343" t="s">
        <v>749</v>
      </c>
      <c r="C327" s="367">
        <v>0</v>
      </c>
      <c r="D327" s="367"/>
      <c r="E327" s="367"/>
    </row>
    <row r="328" spans="1:5" ht="21.75" customHeight="1">
      <c r="A328" s="395">
        <v>2040399</v>
      </c>
      <c r="B328" s="343" t="s">
        <v>750</v>
      </c>
      <c r="C328" s="367">
        <v>0</v>
      </c>
      <c r="D328" s="367"/>
      <c r="E328" s="367"/>
    </row>
    <row r="329" spans="1:5" ht="21.75" customHeight="1">
      <c r="A329" s="395">
        <v>20404</v>
      </c>
      <c r="B329" s="343" t="s">
        <v>930</v>
      </c>
      <c r="C329" s="367">
        <v>0</v>
      </c>
      <c r="D329" s="367"/>
      <c r="E329" s="367"/>
    </row>
    <row r="330" spans="1:5" ht="21.75" customHeight="1">
      <c r="A330" s="395">
        <v>2040401</v>
      </c>
      <c r="B330" s="343" t="s">
        <v>931</v>
      </c>
      <c r="C330" s="367">
        <v>0</v>
      </c>
      <c r="D330" s="367"/>
      <c r="E330" s="367"/>
    </row>
    <row r="331" spans="1:5" ht="21.75" customHeight="1">
      <c r="A331" s="395">
        <v>2040402</v>
      </c>
      <c r="B331" s="343" t="s">
        <v>757</v>
      </c>
      <c r="C331" s="367">
        <v>30</v>
      </c>
      <c r="D331" s="367">
        <v>30</v>
      </c>
      <c r="E331" s="367">
        <v>30</v>
      </c>
    </row>
    <row r="332" spans="1:5" ht="21.75" customHeight="1">
      <c r="A332" s="395">
        <v>2040403</v>
      </c>
      <c r="B332" s="343" t="s">
        <v>932</v>
      </c>
      <c r="C332" s="367">
        <v>120</v>
      </c>
      <c r="D332" s="367">
        <v>150</v>
      </c>
      <c r="E332" s="367">
        <v>150</v>
      </c>
    </row>
    <row r="333" spans="1:5" ht="21.75" customHeight="1">
      <c r="A333" s="395">
        <v>2040409</v>
      </c>
      <c r="B333" s="373" t="s">
        <v>933</v>
      </c>
      <c r="C333" s="398">
        <f>SUM(C334:C341)</f>
        <v>1420</v>
      </c>
      <c r="D333" s="398">
        <f>SUM(D334:D341)</f>
        <v>1630</v>
      </c>
      <c r="E333" s="398">
        <f>SUM(E334:E341)</f>
        <v>1630</v>
      </c>
    </row>
    <row r="334" spans="1:5" ht="21.75" customHeight="1">
      <c r="A334" s="395">
        <v>2040410</v>
      </c>
      <c r="B334" s="343" t="s">
        <v>748</v>
      </c>
      <c r="C334" s="367">
        <v>1385</v>
      </c>
      <c r="D334" s="367">
        <v>1585</v>
      </c>
      <c r="E334" s="367">
        <v>1585</v>
      </c>
    </row>
    <row r="335" spans="1:5" ht="21.75" customHeight="1">
      <c r="A335" s="395">
        <v>2040450</v>
      </c>
      <c r="B335" s="343" t="s">
        <v>749</v>
      </c>
      <c r="C335" s="367">
        <v>0</v>
      </c>
      <c r="D335" s="367"/>
      <c r="E335" s="367"/>
    </row>
    <row r="336" spans="1:5" ht="21.75" customHeight="1">
      <c r="A336" s="395">
        <v>2040499</v>
      </c>
      <c r="B336" s="343" t="s">
        <v>750</v>
      </c>
      <c r="C336" s="367">
        <v>0</v>
      </c>
      <c r="D336" s="367"/>
      <c r="E336" s="367"/>
    </row>
    <row r="337" spans="1:5" ht="21.75" customHeight="1">
      <c r="A337" s="395">
        <v>20405</v>
      </c>
      <c r="B337" s="343" t="s">
        <v>934</v>
      </c>
      <c r="C337" s="367">
        <v>35</v>
      </c>
      <c r="D337" s="367">
        <v>45</v>
      </c>
      <c r="E337" s="367">
        <v>45</v>
      </c>
    </row>
    <row r="338" spans="1:5" ht="21.75" customHeight="1">
      <c r="A338" s="395">
        <v>2040501</v>
      </c>
      <c r="B338" s="343" t="s">
        <v>935</v>
      </c>
      <c r="C338" s="367">
        <v>0</v>
      </c>
      <c r="D338" s="367"/>
      <c r="E338" s="367"/>
    </row>
    <row r="339" spans="1:5" ht="21.75" customHeight="1">
      <c r="A339" s="395">
        <v>2040502</v>
      </c>
      <c r="B339" s="343" t="s">
        <v>936</v>
      </c>
      <c r="C339" s="367">
        <v>0</v>
      </c>
      <c r="D339" s="367"/>
      <c r="E339" s="367"/>
    </row>
    <row r="340" spans="1:5" ht="21.75" customHeight="1">
      <c r="A340" s="395">
        <v>2040503</v>
      </c>
      <c r="B340" s="343" t="s">
        <v>757</v>
      </c>
      <c r="C340" s="367">
        <v>0</v>
      </c>
      <c r="D340" s="367"/>
      <c r="E340" s="367"/>
    </row>
    <row r="341" spans="1:5" ht="21.75" customHeight="1">
      <c r="A341" s="395">
        <v>2040504</v>
      </c>
      <c r="B341" s="343" t="s">
        <v>937</v>
      </c>
      <c r="C341" s="367">
        <v>0</v>
      </c>
      <c r="D341" s="367"/>
      <c r="E341" s="367"/>
    </row>
    <row r="342" spans="1:5" ht="21.75" customHeight="1">
      <c r="A342" s="395">
        <v>2040505</v>
      </c>
      <c r="B342" s="373" t="s">
        <v>938</v>
      </c>
      <c r="C342" s="398">
        <f>SUM(C343:C357)</f>
        <v>1005</v>
      </c>
      <c r="D342" s="398">
        <f>SUM(D343:D357)</f>
        <v>1155</v>
      </c>
      <c r="E342" s="398">
        <f>SUM(E343:E357)</f>
        <v>1155</v>
      </c>
    </row>
    <row r="343" spans="1:5" ht="21.75" customHeight="1">
      <c r="A343" s="395">
        <v>2040506</v>
      </c>
      <c r="B343" s="343" t="s">
        <v>748</v>
      </c>
      <c r="C343" s="367">
        <v>985</v>
      </c>
      <c r="D343" s="367">
        <v>1135</v>
      </c>
      <c r="E343" s="367">
        <v>1135</v>
      </c>
    </row>
    <row r="344" spans="1:5" ht="21.75" customHeight="1">
      <c r="A344" s="395">
        <v>2040550</v>
      </c>
      <c r="B344" s="343" t="s">
        <v>749</v>
      </c>
      <c r="C344" s="367">
        <v>0</v>
      </c>
      <c r="D344" s="367"/>
      <c r="E344" s="367"/>
    </row>
    <row r="345" spans="1:5" ht="21.75" customHeight="1">
      <c r="A345" s="395">
        <v>2040599</v>
      </c>
      <c r="B345" s="343" t="s">
        <v>750</v>
      </c>
      <c r="C345" s="367">
        <v>0</v>
      </c>
      <c r="D345" s="367"/>
      <c r="E345" s="367"/>
    </row>
    <row r="346" spans="1:5" ht="21.75" customHeight="1">
      <c r="A346" s="395">
        <v>20406</v>
      </c>
      <c r="B346" s="343" t="s">
        <v>939</v>
      </c>
      <c r="C346" s="367">
        <v>0</v>
      </c>
      <c r="D346" s="367"/>
      <c r="E346" s="367"/>
    </row>
    <row r="347" spans="1:5" ht="21.75" customHeight="1">
      <c r="A347" s="395">
        <v>2040601</v>
      </c>
      <c r="B347" s="343" t="s">
        <v>940</v>
      </c>
      <c r="C347" s="367">
        <v>10</v>
      </c>
      <c r="D347" s="367">
        <v>10</v>
      </c>
      <c r="E347" s="367">
        <v>10</v>
      </c>
    </row>
    <row r="348" spans="1:5" ht="21.75" customHeight="1">
      <c r="A348" s="395">
        <v>2040602</v>
      </c>
      <c r="B348" s="343" t="s">
        <v>941</v>
      </c>
      <c r="C348" s="367">
        <v>0</v>
      </c>
      <c r="D348" s="367"/>
      <c r="E348" s="367"/>
    </row>
    <row r="349" spans="1:5" ht="21.75" customHeight="1">
      <c r="A349" s="395">
        <v>2040603</v>
      </c>
      <c r="B349" s="343" t="s">
        <v>942</v>
      </c>
      <c r="C349" s="367">
        <v>10</v>
      </c>
      <c r="D349" s="367">
        <v>10</v>
      </c>
      <c r="E349" s="367">
        <v>10</v>
      </c>
    </row>
    <row r="350" spans="1:5" ht="21.75" customHeight="1">
      <c r="A350" s="395">
        <v>2040604</v>
      </c>
      <c r="B350" s="343" t="s">
        <v>943</v>
      </c>
      <c r="C350" s="367">
        <v>0</v>
      </c>
      <c r="D350" s="367"/>
      <c r="E350" s="367"/>
    </row>
    <row r="351" spans="1:5" ht="21.75" customHeight="1">
      <c r="A351" s="395">
        <v>2040605</v>
      </c>
      <c r="B351" s="343" t="s">
        <v>944</v>
      </c>
      <c r="C351" s="367">
        <v>0</v>
      </c>
      <c r="D351" s="367"/>
      <c r="E351" s="367"/>
    </row>
    <row r="352" spans="1:5" ht="21.75" customHeight="1">
      <c r="A352" s="395">
        <v>2040606</v>
      </c>
      <c r="B352" s="343" t="s">
        <v>945</v>
      </c>
      <c r="C352" s="367">
        <v>0</v>
      </c>
      <c r="D352" s="367"/>
      <c r="E352" s="367"/>
    </row>
    <row r="353" spans="1:5" ht="21.75" customHeight="1">
      <c r="A353" s="395">
        <v>2040607</v>
      </c>
      <c r="B353" s="343" t="s">
        <v>946</v>
      </c>
      <c r="C353" s="367">
        <v>0</v>
      </c>
      <c r="D353" s="367"/>
      <c r="E353" s="367"/>
    </row>
    <row r="354" spans="1:5" ht="21.75" customHeight="1">
      <c r="A354" s="395">
        <v>2040608</v>
      </c>
      <c r="B354" s="343" t="s">
        <v>947</v>
      </c>
      <c r="C354" s="367">
        <v>0</v>
      </c>
      <c r="D354" s="367"/>
      <c r="E354" s="367"/>
    </row>
    <row r="355" spans="1:5" ht="21.75" customHeight="1">
      <c r="A355" s="395">
        <v>2040609</v>
      </c>
      <c r="B355" s="343" t="s">
        <v>789</v>
      </c>
      <c r="C355" s="367">
        <v>0</v>
      </c>
      <c r="D355" s="367"/>
      <c r="E355" s="367"/>
    </row>
    <row r="356" spans="1:5" ht="21.75" customHeight="1">
      <c r="A356" s="395">
        <v>2040610</v>
      </c>
      <c r="B356" s="343" t="s">
        <v>757</v>
      </c>
      <c r="C356" s="367">
        <v>0</v>
      </c>
      <c r="D356" s="367"/>
      <c r="E356" s="367"/>
    </row>
    <row r="357" spans="1:5" ht="21.75" customHeight="1">
      <c r="A357" s="395">
        <v>2040611</v>
      </c>
      <c r="B357" s="343" t="s">
        <v>948</v>
      </c>
      <c r="C357" s="367">
        <v>0</v>
      </c>
      <c r="D357" s="367"/>
      <c r="E357" s="367"/>
    </row>
    <row r="358" spans="1:5" ht="21.75" customHeight="1">
      <c r="A358" s="395">
        <v>2040612</v>
      </c>
      <c r="B358" s="373" t="s">
        <v>949</v>
      </c>
      <c r="C358" s="367">
        <f>SUM(C359:C367)</f>
        <v>0</v>
      </c>
      <c r="D358" s="367"/>
      <c r="E358" s="367"/>
    </row>
    <row r="359" spans="1:5" ht="21.75" customHeight="1">
      <c r="A359" s="395">
        <v>2040613</v>
      </c>
      <c r="B359" s="343" t="s">
        <v>748</v>
      </c>
      <c r="C359" s="367">
        <v>0</v>
      </c>
      <c r="D359" s="367"/>
      <c r="E359" s="367"/>
    </row>
    <row r="360" spans="1:5" ht="21.75" customHeight="1">
      <c r="A360" s="395">
        <v>2040650</v>
      </c>
      <c r="B360" s="343" t="s">
        <v>749</v>
      </c>
      <c r="C360" s="367">
        <v>0</v>
      </c>
      <c r="D360" s="367"/>
      <c r="E360" s="367"/>
    </row>
    <row r="361" spans="1:5" ht="21.75" customHeight="1">
      <c r="A361" s="395">
        <v>2040699</v>
      </c>
      <c r="B361" s="343" t="s">
        <v>750</v>
      </c>
      <c r="C361" s="367">
        <v>0</v>
      </c>
      <c r="D361" s="367"/>
      <c r="E361" s="367"/>
    </row>
    <row r="362" spans="1:5" ht="21.75" customHeight="1">
      <c r="A362" s="395">
        <v>20407</v>
      </c>
      <c r="B362" s="343" t="s">
        <v>950</v>
      </c>
      <c r="C362" s="367">
        <v>0</v>
      </c>
      <c r="D362" s="367"/>
      <c r="E362" s="367"/>
    </row>
    <row r="363" spans="1:5" ht="21.75" customHeight="1">
      <c r="A363" s="395">
        <v>2040701</v>
      </c>
      <c r="B363" s="343" t="s">
        <v>951</v>
      </c>
      <c r="C363" s="367">
        <v>0</v>
      </c>
      <c r="D363" s="367"/>
      <c r="E363" s="367"/>
    </row>
    <row r="364" spans="1:5" ht="21.75" customHeight="1">
      <c r="A364" s="395">
        <v>2040702</v>
      </c>
      <c r="B364" s="343" t="s">
        <v>952</v>
      </c>
      <c r="C364" s="367">
        <v>0</v>
      </c>
      <c r="D364" s="367"/>
      <c r="E364" s="367"/>
    </row>
    <row r="365" spans="1:5" ht="21.75" customHeight="1">
      <c r="A365" s="395">
        <v>2040703</v>
      </c>
      <c r="B365" s="343" t="s">
        <v>789</v>
      </c>
      <c r="C365" s="367">
        <v>0</v>
      </c>
      <c r="D365" s="367"/>
      <c r="E365" s="367"/>
    </row>
    <row r="366" spans="1:5" ht="21.75" customHeight="1">
      <c r="A366" s="395">
        <v>2040704</v>
      </c>
      <c r="B366" s="343" t="s">
        <v>757</v>
      </c>
      <c r="C366" s="367">
        <v>0</v>
      </c>
      <c r="D366" s="367"/>
      <c r="E366" s="367"/>
    </row>
    <row r="367" spans="1:5" ht="21.75" customHeight="1">
      <c r="A367" s="395">
        <v>2040705</v>
      </c>
      <c r="B367" s="343" t="s">
        <v>953</v>
      </c>
      <c r="C367" s="367">
        <v>0</v>
      </c>
      <c r="D367" s="367"/>
      <c r="E367" s="367"/>
    </row>
    <row r="368" spans="1:5" ht="21.75" customHeight="1">
      <c r="A368" s="395">
        <v>2040706</v>
      </c>
      <c r="B368" s="373" t="s">
        <v>954</v>
      </c>
      <c r="C368" s="367">
        <f>SUM(C369:C377)</f>
        <v>0</v>
      </c>
      <c r="D368" s="367"/>
      <c r="E368" s="367"/>
    </row>
    <row r="369" spans="1:5" ht="21.75" customHeight="1">
      <c r="A369" s="395">
        <v>2040707</v>
      </c>
      <c r="B369" s="343" t="s">
        <v>748</v>
      </c>
      <c r="C369" s="367">
        <v>0</v>
      </c>
      <c r="D369" s="367"/>
      <c r="E369" s="367"/>
    </row>
    <row r="370" spans="1:5" ht="21.75" customHeight="1">
      <c r="A370" s="395">
        <v>2040750</v>
      </c>
      <c r="B370" s="343" t="s">
        <v>749</v>
      </c>
      <c r="C370" s="367">
        <v>0</v>
      </c>
      <c r="D370" s="367"/>
      <c r="E370" s="367"/>
    </row>
    <row r="371" spans="1:5" ht="21.75" customHeight="1">
      <c r="A371" s="395">
        <v>2040799</v>
      </c>
      <c r="B371" s="343" t="s">
        <v>750</v>
      </c>
      <c r="C371" s="367">
        <v>0</v>
      </c>
      <c r="D371" s="367"/>
      <c r="E371" s="367"/>
    </row>
    <row r="372" spans="1:5" ht="21.75" customHeight="1">
      <c r="A372" s="395">
        <v>20408</v>
      </c>
      <c r="B372" s="343" t="s">
        <v>955</v>
      </c>
      <c r="C372" s="367">
        <v>0</v>
      </c>
      <c r="D372" s="367"/>
      <c r="E372" s="367"/>
    </row>
    <row r="373" spans="1:5" ht="21.75" customHeight="1">
      <c r="A373" s="395">
        <v>2040801</v>
      </c>
      <c r="B373" s="343" t="s">
        <v>956</v>
      </c>
      <c r="C373" s="367">
        <v>0</v>
      </c>
      <c r="D373" s="367"/>
      <c r="E373" s="367"/>
    </row>
    <row r="374" spans="1:5" ht="21.75" customHeight="1">
      <c r="A374" s="395">
        <v>2040802</v>
      </c>
      <c r="B374" s="343" t="s">
        <v>957</v>
      </c>
      <c r="C374" s="367">
        <v>0</v>
      </c>
      <c r="D374" s="367"/>
      <c r="E374" s="367"/>
    </row>
    <row r="375" spans="1:5" ht="21.75" customHeight="1">
      <c r="A375" s="395">
        <v>2040803</v>
      </c>
      <c r="B375" s="343" t="s">
        <v>789</v>
      </c>
      <c r="C375" s="367">
        <v>0</v>
      </c>
      <c r="D375" s="367"/>
      <c r="E375" s="367"/>
    </row>
    <row r="376" spans="1:5" ht="21.75" customHeight="1">
      <c r="A376" s="395">
        <v>2040804</v>
      </c>
      <c r="B376" s="343" t="s">
        <v>757</v>
      </c>
      <c r="C376" s="367">
        <v>0</v>
      </c>
      <c r="D376" s="367"/>
      <c r="E376" s="367"/>
    </row>
    <row r="377" spans="1:5" ht="21.75" customHeight="1">
      <c r="A377" s="395">
        <v>2040805</v>
      </c>
      <c r="B377" s="343" t="s">
        <v>958</v>
      </c>
      <c r="C377" s="367">
        <v>0</v>
      </c>
      <c r="D377" s="367"/>
      <c r="E377" s="367"/>
    </row>
    <row r="378" spans="1:5" ht="21.75" customHeight="1">
      <c r="A378" s="395">
        <v>2040806</v>
      </c>
      <c r="B378" s="373" t="s">
        <v>959</v>
      </c>
      <c r="C378" s="367">
        <f>SUM(C379:C385)</f>
        <v>0</v>
      </c>
      <c r="D378" s="367"/>
      <c r="E378" s="367"/>
    </row>
    <row r="379" spans="1:5" ht="21.75" customHeight="1">
      <c r="A379" s="395">
        <v>2040807</v>
      </c>
      <c r="B379" s="343" t="s">
        <v>748</v>
      </c>
      <c r="C379" s="367">
        <v>0</v>
      </c>
      <c r="D379" s="367"/>
      <c r="E379" s="367"/>
    </row>
    <row r="380" spans="1:5" ht="21.75" customHeight="1">
      <c r="A380" s="395">
        <v>2040850</v>
      </c>
      <c r="B380" s="343" t="s">
        <v>749</v>
      </c>
      <c r="C380" s="367">
        <v>0</v>
      </c>
      <c r="D380" s="367"/>
      <c r="E380" s="367"/>
    </row>
    <row r="381" spans="1:5" ht="21.75" customHeight="1">
      <c r="A381" s="395">
        <v>2040899</v>
      </c>
      <c r="B381" s="343" t="s">
        <v>750</v>
      </c>
      <c r="C381" s="367">
        <v>0</v>
      </c>
      <c r="D381" s="367"/>
      <c r="E381" s="367"/>
    </row>
    <row r="382" spans="1:5" ht="21.75" customHeight="1">
      <c r="A382" s="395">
        <v>20409</v>
      </c>
      <c r="B382" s="343" t="s">
        <v>960</v>
      </c>
      <c r="C382" s="367">
        <v>0</v>
      </c>
      <c r="D382" s="367"/>
      <c r="E382" s="367"/>
    </row>
    <row r="383" spans="1:5" ht="21.75" customHeight="1">
      <c r="A383" s="395">
        <v>2040901</v>
      </c>
      <c r="B383" s="343" t="s">
        <v>961</v>
      </c>
      <c r="C383" s="367">
        <v>0</v>
      </c>
      <c r="D383" s="367"/>
      <c r="E383" s="367"/>
    </row>
    <row r="384" spans="1:5" ht="21.75" customHeight="1">
      <c r="A384" s="395">
        <v>2040902</v>
      </c>
      <c r="B384" s="343" t="s">
        <v>757</v>
      </c>
      <c r="C384" s="367">
        <v>0</v>
      </c>
      <c r="D384" s="367"/>
      <c r="E384" s="367"/>
    </row>
    <row r="385" spans="1:5" ht="21.75" customHeight="1">
      <c r="A385" s="395">
        <v>2040903</v>
      </c>
      <c r="B385" s="343" t="s">
        <v>962</v>
      </c>
      <c r="C385" s="367">
        <v>0</v>
      </c>
      <c r="D385" s="367"/>
      <c r="E385" s="367"/>
    </row>
    <row r="386" spans="1:5" ht="21.75" customHeight="1">
      <c r="A386" s="395">
        <v>2040904</v>
      </c>
      <c r="B386" s="373" t="s">
        <v>963</v>
      </c>
      <c r="C386" s="367">
        <f>SUM(C387:C391)</f>
        <v>0</v>
      </c>
      <c r="D386" s="367"/>
      <c r="E386" s="367"/>
    </row>
    <row r="387" spans="1:5" ht="21.75" customHeight="1">
      <c r="A387" s="395">
        <v>2040905</v>
      </c>
      <c r="B387" s="343" t="s">
        <v>748</v>
      </c>
      <c r="C387" s="367">
        <v>0</v>
      </c>
      <c r="D387" s="367"/>
      <c r="E387" s="367"/>
    </row>
    <row r="388" spans="1:5" ht="21.75" customHeight="1">
      <c r="A388" s="395">
        <v>2040950</v>
      </c>
      <c r="B388" s="343" t="s">
        <v>749</v>
      </c>
      <c r="C388" s="367">
        <v>0</v>
      </c>
      <c r="D388" s="367"/>
      <c r="E388" s="367"/>
    </row>
    <row r="389" spans="1:5" ht="21.75" customHeight="1">
      <c r="A389" s="395">
        <v>2040999</v>
      </c>
      <c r="B389" s="343" t="s">
        <v>789</v>
      </c>
      <c r="C389" s="367">
        <v>0</v>
      </c>
      <c r="D389" s="367"/>
      <c r="E389" s="367"/>
    </row>
    <row r="390" spans="1:5" ht="21.75" customHeight="1">
      <c r="A390" s="395">
        <v>20410</v>
      </c>
      <c r="B390" s="343" t="s">
        <v>964</v>
      </c>
      <c r="C390" s="367">
        <v>0</v>
      </c>
      <c r="D390" s="367"/>
      <c r="E390" s="367"/>
    </row>
    <row r="391" spans="1:5" ht="21.75" customHeight="1">
      <c r="A391" s="395">
        <v>2041001</v>
      </c>
      <c r="B391" s="343" t="s">
        <v>965</v>
      </c>
      <c r="C391" s="367">
        <v>0</v>
      </c>
      <c r="D391" s="367"/>
      <c r="E391" s="367"/>
    </row>
    <row r="392" spans="1:5" ht="21.75" customHeight="1">
      <c r="A392" s="395">
        <v>2041002</v>
      </c>
      <c r="B392" s="373" t="s">
        <v>251</v>
      </c>
      <c r="C392" s="398">
        <f>C393</f>
        <v>1066</v>
      </c>
      <c r="D392" s="398">
        <f>D393</f>
        <v>1666</v>
      </c>
      <c r="E392" s="398">
        <f>E393</f>
        <v>1666</v>
      </c>
    </row>
    <row r="393" spans="1:5" ht="21.75" customHeight="1">
      <c r="A393" s="395">
        <v>2041006</v>
      </c>
      <c r="B393" s="343" t="s">
        <v>966</v>
      </c>
      <c r="C393" s="367">
        <v>1066</v>
      </c>
      <c r="D393" s="367">
        <v>1666</v>
      </c>
      <c r="E393" s="367">
        <v>1666</v>
      </c>
    </row>
    <row r="394" spans="1:5" ht="21.75" customHeight="1">
      <c r="A394" s="395">
        <v>2041007</v>
      </c>
      <c r="B394" s="373" t="s">
        <v>71</v>
      </c>
      <c r="C394" s="398">
        <f>C395+C400+C407+C413+C419+C423+C427+C431+C437+C444</f>
        <v>86661</v>
      </c>
      <c r="D394" s="398">
        <f>D395+D400+D407+D413+D419+D423+D427+D431+D437+D444</f>
        <v>85082</v>
      </c>
      <c r="E394" s="398">
        <f>E395+E400+E407+E413+E419+E423+E427+E431+E437+E444</f>
        <v>84112</v>
      </c>
    </row>
    <row r="395" spans="1:5" ht="21.75" customHeight="1">
      <c r="A395" s="395">
        <v>2041099</v>
      </c>
      <c r="B395" s="373" t="s">
        <v>967</v>
      </c>
      <c r="C395" s="398">
        <f>SUM(C396:C399)</f>
        <v>1135</v>
      </c>
      <c r="D395" s="398">
        <f>SUM(D396:D399)</f>
        <v>1135</v>
      </c>
      <c r="E395" s="398">
        <f>SUM(E396:E399)</f>
        <v>1135</v>
      </c>
    </row>
    <row r="396" spans="1:5" ht="21.75" customHeight="1">
      <c r="A396" s="395">
        <v>20499</v>
      </c>
      <c r="B396" s="343" t="s">
        <v>748</v>
      </c>
      <c r="C396" s="367">
        <v>415</v>
      </c>
      <c r="D396" s="367">
        <v>415</v>
      </c>
      <c r="E396" s="367">
        <v>415</v>
      </c>
    </row>
    <row r="397" spans="1:5" ht="21.75" customHeight="1">
      <c r="A397" s="395">
        <v>2049901</v>
      </c>
      <c r="B397" s="343" t="s">
        <v>749</v>
      </c>
      <c r="C397" s="367">
        <v>0</v>
      </c>
      <c r="D397" s="367">
        <v>0</v>
      </c>
      <c r="E397" s="367">
        <v>0</v>
      </c>
    </row>
    <row r="398" spans="1:5" ht="21.75" customHeight="1">
      <c r="A398" s="395">
        <v>205</v>
      </c>
      <c r="B398" s="343" t="s">
        <v>750</v>
      </c>
      <c r="C398" s="367">
        <v>0</v>
      </c>
      <c r="D398" s="367">
        <v>0</v>
      </c>
      <c r="E398" s="367">
        <v>0</v>
      </c>
    </row>
    <row r="399" spans="1:5" ht="21.75" customHeight="1">
      <c r="A399" s="395">
        <v>20501</v>
      </c>
      <c r="B399" s="343" t="s">
        <v>968</v>
      </c>
      <c r="C399" s="367">
        <v>720</v>
      </c>
      <c r="D399" s="367">
        <v>720</v>
      </c>
      <c r="E399" s="367">
        <v>720</v>
      </c>
    </row>
    <row r="400" spans="1:5" ht="21.75" customHeight="1">
      <c r="A400" s="395">
        <v>2050101</v>
      </c>
      <c r="B400" s="373" t="s">
        <v>969</v>
      </c>
      <c r="C400" s="398">
        <f>SUM(C401:C406)</f>
        <v>74303</v>
      </c>
      <c r="D400" s="398">
        <f>SUM(D401:D406)</f>
        <v>68338</v>
      </c>
      <c r="E400" s="398">
        <f>SUM(E401:E406)</f>
        <v>67368</v>
      </c>
    </row>
    <row r="401" spans="1:5" ht="21.75" customHeight="1">
      <c r="A401" s="395">
        <v>2050102</v>
      </c>
      <c r="B401" s="343" t="s">
        <v>970</v>
      </c>
      <c r="C401" s="367">
        <v>6354</v>
      </c>
      <c r="D401" s="367">
        <f>7346-2710</f>
        <v>4636</v>
      </c>
      <c r="E401" s="367">
        <f>7346-2710</f>
        <v>4636</v>
      </c>
    </row>
    <row r="402" spans="1:5" ht="21.75" customHeight="1">
      <c r="A402" s="395">
        <v>2050103</v>
      </c>
      <c r="B402" s="343" t="s">
        <v>971</v>
      </c>
      <c r="C402" s="367">
        <v>29371</v>
      </c>
      <c r="D402" s="367">
        <f>30128-6165</f>
        <v>23963</v>
      </c>
      <c r="E402" s="367">
        <f>30128-6165</f>
        <v>23963</v>
      </c>
    </row>
    <row r="403" spans="1:5" ht="21.75" customHeight="1">
      <c r="A403" s="395">
        <v>2050199</v>
      </c>
      <c r="B403" s="343" t="s">
        <v>972</v>
      </c>
      <c r="C403" s="367">
        <v>24038</v>
      </c>
      <c r="D403" s="367">
        <f>28837-3895</f>
        <v>24942</v>
      </c>
      <c r="E403" s="367">
        <f>28837-3895</f>
        <v>24942</v>
      </c>
    </row>
    <row r="404" spans="1:5" ht="21.75" customHeight="1">
      <c r="A404" s="395">
        <v>20502</v>
      </c>
      <c r="B404" s="343" t="s">
        <v>973</v>
      </c>
      <c r="C404" s="367">
        <v>14535</v>
      </c>
      <c r="D404" s="367">
        <f>12799+970</f>
        <v>13769</v>
      </c>
      <c r="E404" s="367">
        <v>12799</v>
      </c>
    </row>
    <row r="405" spans="1:5" ht="21.75" customHeight="1">
      <c r="A405" s="395">
        <v>2050201</v>
      </c>
      <c r="B405" s="343" t="s">
        <v>974</v>
      </c>
      <c r="C405" s="367">
        <v>0</v>
      </c>
      <c r="D405" s="367">
        <v>97</v>
      </c>
      <c r="E405" s="367">
        <v>97</v>
      </c>
    </row>
    <row r="406" spans="1:5" ht="21.75" customHeight="1">
      <c r="A406" s="395">
        <v>2050202</v>
      </c>
      <c r="B406" s="343" t="s">
        <v>975</v>
      </c>
      <c r="C406" s="367">
        <v>5</v>
      </c>
      <c r="D406" s="367">
        <v>931</v>
      </c>
      <c r="E406" s="367">
        <v>931</v>
      </c>
    </row>
    <row r="407" spans="1:5" ht="21.75" customHeight="1">
      <c r="A407" s="395">
        <v>2050203</v>
      </c>
      <c r="B407" s="373" t="s">
        <v>976</v>
      </c>
      <c r="C407" s="398">
        <f>SUM(C408:C412)</f>
        <v>7700</v>
      </c>
      <c r="D407" s="398">
        <f>SUM(D408:D412)</f>
        <v>10104</v>
      </c>
      <c r="E407" s="398">
        <f>SUM(E408:E412)</f>
        <v>10104</v>
      </c>
    </row>
    <row r="408" spans="1:5" ht="21.75" customHeight="1">
      <c r="A408" s="395">
        <v>2050204</v>
      </c>
      <c r="B408" s="343" t="s">
        <v>977</v>
      </c>
      <c r="C408" s="367">
        <v>250</v>
      </c>
      <c r="D408" s="367">
        <v>250</v>
      </c>
      <c r="E408" s="367">
        <v>250</v>
      </c>
    </row>
    <row r="409" spans="1:5" ht="21.75" customHeight="1">
      <c r="A409" s="395">
        <v>2050205</v>
      </c>
      <c r="B409" s="343" t="s">
        <v>978</v>
      </c>
      <c r="C409" s="367">
        <v>7450</v>
      </c>
      <c r="D409" s="367">
        <v>9854</v>
      </c>
      <c r="E409" s="367">
        <v>9854</v>
      </c>
    </row>
    <row r="410" spans="1:5" ht="21.75" customHeight="1">
      <c r="A410" s="395">
        <v>2050206</v>
      </c>
      <c r="B410" s="343" t="s">
        <v>979</v>
      </c>
      <c r="C410" s="367">
        <v>0</v>
      </c>
      <c r="D410" s="367"/>
      <c r="E410" s="367"/>
    </row>
    <row r="411" spans="1:5" ht="21.75" customHeight="1">
      <c r="A411" s="395">
        <v>2050207</v>
      </c>
      <c r="B411" s="343" t="s">
        <v>980</v>
      </c>
      <c r="C411" s="367">
        <v>0</v>
      </c>
      <c r="D411" s="367"/>
      <c r="E411" s="367"/>
    </row>
    <row r="412" spans="1:5" ht="21.75" customHeight="1">
      <c r="A412" s="395">
        <v>2050299</v>
      </c>
      <c r="B412" s="343" t="s">
        <v>981</v>
      </c>
      <c r="C412" s="367">
        <v>0</v>
      </c>
      <c r="D412" s="367"/>
      <c r="E412" s="367"/>
    </row>
    <row r="413" spans="1:5" ht="21.75" customHeight="1">
      <c r="A413" s="395">
        <v>20503</v>
      </c>
      <c r="B413" s="373" t="s">
        <v>982</v>
      </c>
      <c r="C413" s="398">
        <f>SUM(C414:C418)</f>
        <v>0</v>
      </c>
      <c r="D413" s="398"/>
      <c r="E413" s="398"/>
    </row>
    <row r="414" spans="1:5" ht="21.75" customHeight="1">
      <c r="A414" s="395">
        <v>2050301</v>
      </c>
      <c r="B414" s="343" t="s">
        <v>983</v>
      </c>
      <c r="C414" s="367">
        <v>0</v>
      </c>
      <c r="D414" s="367"/>
      <c r="E414" s="367"/>
    </row>
    <row r="415" spans="1:5" ht="21.75" customHeight="1">
      <c r="A415" s="395">
        <v>2050302</v>
      </c>
      <c r="B415" s="343" t="s">
        <v>984</v>
      </c>
      <c r="C415" s="367">
        <v>0</v>
      </c>
      <c r="D415" s="367"/>
      <c r="E415" s="367"/>
    </row>
    <row r="416" spans="1:5" ht="21.75" customHeight="1">
      <c r="A416" s="395">
        <v>2050303</v>
      </c>
      <c r="B416" s="343" t="s">
        <v>985</v>
      </c>
      <c r="C416" s="367">
        <v>0</v>
      </c>
      <c r="D416" s="367"/>
      <c r="E416" s="367"/>
    </row>
    <row r="417" spans="1:5" ht="21.75" customHeight="1">
      <c r="A417" s="395">
        <v>2050305</v>
      </c>
      <c r="B417" s="343" t="s">
        <v>986</v>
      </c>
      <c r="C417" s="367">
        <v>0</v>
      </c>
      <c r="D417" s="367"/>
      <c r="E417" s="367"/>
    </row>
    <row r="418" spans="1:5" ht="21.75" customHeight="1">
      <c r="A418" s="395">
        <v>2050399</v>
      </c>
      <c r="B418" s="343" t="s">
        <v>987</v>
      </c>
      <c r="C418" s="367">
        <v>0</v>
      </c>
      <c r="D418" s="367"/>
      <c r="E418" s="367"/>
    </row>
    <row r="419" spans="1:5" ht="21.75" customHeight="1">
      <c r="A419" s="395">
        <v>20504</v>
      </c>
      <c r="B419" s="373" t="s">
        <v>988</v>
      </c>
      <c r="C419" s="398">
        <f>SUM(C420:C422)</f>
        <v>62</v>
      </c>
      <c r="D419" s="398">
        <f>SUM(D420:D422)</f>
        <v>62</v>
      </c>
      <c r="E419" s="398">
        <f>SUM(E420:E422)</f>
        <v>62</v>
      </c>
    </row>
    <row r="420" spans="1:5" ht="21.75" customHeight="1">
      <c r="A420" s="395">
        <v>2050401</v>
      </c>
      <c r="B420" s="343" t="s">
        <v>989</v>
      </c>
      <c r="C420" s="367">
        <v>62</v>
      </c>
      <c r="D420" s="367">
        <v>62</v>
      </c>
      <c r="E420" s="367">
        <v>62</v>
      </c>
    </row>
    <row r="421" spans="1:5" ht="21.75" customHeight="1">
      <c r="A421" s="395">
        <v>2050402</v>
      </c>
      <c r="B421" s="343" t="s">
        <v>990</v>
      </c>
      <c r="C421" s="367">
        <v>0</v>
      </c>
      <c r="D421" s="367"/>
      <c r="E421" s="367"/>
    </row>
    <row r="422" spans="1:5" ht="21.75" customHeight="1">
      <c r="A422" s="395">
        <v>2050403</v>
      </c>
      <c r="B422" s="343" t="s">
        <v>991</v>
      </c>
      <c r="C422" s="367">
        <v>0</v>
      </c>
      <c r="D422" s="367"/>
      <c r="E422" s="367"/>
    </row>
    <row r="423" spans="1:5" ht="21.75" customHeight="1">
      <c r="A423" s="395">
        <v>2050404</v>
      </c>
      <c r="B423" s="373" t="s">
        <v>992</v>
      </c>
      <c r="C423" s="367">
        <f>SUM(C424:C426)</f>
        <v>0</v>
      </c>
      <c r="D423" s="367"/>
      <c r="E423" s="367"/>
    </row>
    <row r="424" spans="1:5" ht="21.75" customHeight="1">
      <c r="A424" s="395">
        <v>2050499</v>
      </c>
      <c r="B424" s="343" t="s">
        <v>993</v>
      </c>
      <c r="C424" s="367">
        <v>0</v>
      </c>
      <c r="D424" s="367"/>
      <c r="E424" s="367"/>
    </row>
    <row r="425" spans="1:5" ht="21.75" customHeight="1">
      <c r="A425" s="395">
        <v>20505</v>
      </c>
      <c r="B425" s="343" t="s">
        <v>994</v>
      </c>
      <c r="C425" s="367">
        <v>0</v>
      </c>
      <c r="D425" s="367"/>
      <c r="E425" s="367"/>
    </row>
    <row r="426" spans="1:5" ht="21.75" customHeight="1">
      <c r="A426" s="395">
        <v>2050501</v>
      </c>
      <c r="B426" s="343" t="s">
        <v>995</v>
      </c>
      <c r="C426" s="367">
        <v>0</v>
      </c>
      <c r="D426" s="367"/>
      <c r="E426" s="367"/>
    </row>
    <row r="427" spans="1:5" ht="21.75" customHeight="1">
      <c r="A427" s="395">
        <v>2050502</v>
      </c>
      <c r="B427" s="373" t="s">
        <v>996</v>
      </c>
      <c r="C427" s="398">
        <f>SUM(C428:C430)</f>
        <v>295</v>
      </c>
      <c r="D427" s="398">
        <f>SUM(D428:D430)</f>
        <v>295</v>
      </c>
      <c r="E427" s="398">
        <f>SUM(E428:E430)</f>
        <v>295</v>
      </c>
    </row>
    <row r="428" spans="1:5" ht="21.75" customHeight="1">
      <c r="A428" s="395">
        <v>2050599</v>
      </c>
      <c r="B428" s="343" t="s">
        <v>997</v>
      </c>
      <c r="C428" s="367">
        <v>295</v>
      </c>
      <c r="D428" s="367">
        <v>295</v>
      </c>
      <c r="E428" s="367">
        <v>295</v>
      </c>
    </row>
    <row r="429" spans="1:5" ht="21.75" customHeight="1">
      <c r="A429" s="395">
        <v>20506</v>
      </c>
      <c r="B429" s="343" t="s">
        <v>998</v>
      </c>
      <c r="C429" s="367">
        <v>0</v>
      </c>
      <c r="D429" s="367"/>
      <c r="E429" s="367"/>
    </row>
    <row r="430" spans="1:5" ht="21.75" customHeight="1">
      <c r="A430" s="395">
        <v>2050601</v>
      </c>
      <c r="B430" s="343" t="s">
        <v>999</v>
      </c>
      <c r="C430" s="367">
        <v>0</v>
      </c>
      <c r="D430" s="367"/>
      <c r="E430" s="367"/>
    </row>
    <row r="431" spans="1:5" ht="21.75" customHeight="1">
      <c r="A431" s="395">
        <v>2050602</v>
      </c>
      <c r="B431" s="373" t="s">
        <v>1000</v>
      </c>
      <c r="C431" s="398">
        <f>SUM(C432:C436)</f>
        <v>870</v>
      </c>
      <c r="D431" s="398">
        <f>SUM(D432:D436)</f>
        <v>870</v>
      </c>
      <c r="E431" s="398">
        <f>SUM(E432:E436)</f>
        <v>870</v>
      </c>
    </row>
    <row r="432" spans="1:5" ht="21.75" customHeight="1">
      <c r="A432" s="395">
        <v>2050699</v>
      </c>
      <c r="B432" s="343" t="s">
        <v>1001</v>
      </c>
      <c r="C432" s="367">
        <v>450</v>
      </c>
      <c r="D432" s="367">
        <v>450</v>
      </c>
      <c r="E432" s="367">
        <v>450</v>
      </c>
    </row>
    <row r="433" spans="1:5" ht="21.75" customHeight="1">
      <c r="A433" s="395">
        <v>20507</v>
      </c>
      <c r="B433" s="343" t="s">
        <v>1002</v>
      </c>
      <c r="C433" s="367">
        <v>220</v>
      </c>
      <c r="D433" s="367">
        <v>220</v>
      </c>
      <c r="E433" s="367">
        <v>220</v>
      </c>
    </row>
    <row r="434" spans="1:5" ht="21.75" customHeight="1">
      <c r="A434" s="395">
        <v>2050701</v>
      </c>
      <c r="B434" s="343" t="s">
        <v>1003</v>
      </c>
      <c r="C434" s="367">
        <v>200</v>
      </c>
      <c r="D434" s="367">
        <v>200</v>
      </c>
      <c r="E434" s="367">
        <v>200</v>
      </c>
    </row>
    <row r="435" spans="1:5" ht="21.75" customHeight="1">
      <c r="A435" s="395">
        <v>2050702</v>
      </c>
      <c r="B435" s="343" t="s">
        <v>1004</v>
      </c>
      <c r="C435" s="367">
        <v>0</v>
      </c>
      <c r="D435" s="367"/>
      <c r="E435" s="367"/>
    </row>
    <row r="436" spans="1:5" ht="21.75" customHeight="1">
      <c r="A436" s="395">
        <v>2050799</v>
      </c>
      <c r="B436" s="343" t="s">
        <v>1005</v>
      </c>
      <c r="C436" s="367">
        <v>0</v>
      </c>
      <c r="D436" s="367"/>
      <c r="E436" s="367"/>
    </row>
    <row r="437" spans="1:5" ht="21.75" customHeight="1">
      <c r="A437" s="395">
        <v>20508</v>
      </c>
      <c r="B437" s="373" t="s">
        <v>1006</v>
      </c>
      <c r="C437" s="398">
        <f>SUM(C438:C443)</f>
        <v>950</v>
      </c>
      <c r="D437" s="398">
        <f>SUM(D438:D443)</f>
        <v>1056</v>
      </c>
      <c r="E437" s="398">
        <f>SUM(E438:E443)</f>
        <v>1056</v>
      </c>
    </row>
    <row r="438" spans="1:5" ht="21.75" customHeight="1">
      <c r="A438" s="395">
        <v>2050801</v>
      </c>
      <c r="B438" s="343" t="s">
        <v>1007</v>
      </c>
      <c r="C438" s="367">
        <v>0</v>
      </c>
      <c r="D438" s="367"/>
      <c r="E438" s="367"/>
    </row>
    <row r="439" spans="1:5" ht="21.75" customHeight="1">
      <c r="A439" s="395">
        <v>2050802</v>
      </c>
      <c r="B439" s="343" t="s">
        <v>1008</v>
      </c>
      <c r="C439" s="367">
        <v>0</v>
      </c>
      <c r="D439" s="367"/>
      <c r="E439" s="367"/>
    </row>
    <row r="440" spans="1:5" ht="21.75" customHeight="1">
      <c r="A440" s="395">
        <v>2050803</v>
      </c>
      <c r="B440" s="343" t="s">
        <v>1009</v>
      </c>
      <c r="C440" s="367">
        <v>0</v>
      </c>
      <c r="D440" s="367"/>
      <c r="E440" s="367"/>
    </row>
    <row r="441" spans="1:5" ht="21.75" customHeight="1">
      <c r="A441" s="395">
        <v>2050804</v>
      </c>
      <c r="B441" s="343" t="s">
        <v>1010</v>
      </c>
      <c r="C441" s="367">
        <v>0</v>
      </c>
      <c r="D441" s="367"/>
      <c r="E441" s="367"/>
    </row>
    <row r="442" spans="1:5" ht="21.75" customHeight="1">
      <c r="A442" s="395">
        <v>2050899</v>
      </c>
      <c r="B442" s="343" t="s">
        <v>1011</v>
      </c>
      <c r="C442" s="367">
        <v>0</v>
      </c>
      <c r="D442" s="367"/>
      <c r="E442" s="367"/>
    </row>
    <row r="443" spans="1:5" ht="21.75" customHeight="1">
      <c r="A443" s="395">
        <v>20509</v>
      </c>
      <c r="B443" s="343" t="s">
        <v>1012</v>
      </c>
      <c r="C443" s="367">
        <v>950</v>
      </c>
      <c r="D443" s="367">
        <f>1172-116</f>
        <v>1056</v>
      </c>
      <c r="E443" s="367">
        <f>1172-116</f>
        <v>1056</v>
      </c>
    </row>
    <row r="444" spans="1:5" ht="21.75" customHeight="1">
      <c r="A444" s="395">
        <v>2050901</v>
      </c>
      <c r="B444" s="373" t="s">
        <v>252</v>
      </c>
      <c r="C444" s="398">
        <f>C445</f>
        <v>1346</v>
      </c>
      <c r="D444" s="398">
        <f>D445</f>
        <v>3222</v>
      </c>
      <c r="E444" s="398">
        <f>E445</f>
        <v>3222</v>
      </c>
    </row>
    <row r="445" spans="1:5" ht="21.75" customHeight="1">
      <c r="A445" s="395">
        <v>2050902</v>
      </c>
      <c r="B445" s="343" t="s">
        <v>1013</v>
      </c>
      <c r="C445" s="367">
        <f>1343+153-15-35-100</f>
        <v>1346</v>
      </c>
      <c r="D445" s="367">
        <v>3222</v>
      </c>
      <c r="E445" s="367">
        <v>3222</v>
      </c>
    </row>
    <row r="446" spans="1:5" ht="21.75" customHeight="1">
      <c r="A446" s="395">
        <v>2050903</v>
      </c>
      <c r="B446" s="373" t="s">
        <v>72</v>
      </c>
      <c r="C446" s="398">
        <f>SUM(C447,C452,C460,C466,C470,C475,C480,C487,C491,C495)</f>
        <v>325</v>
      </c>
      <c r="D446" s="398">
        <f>SUM(D447,D452,D460,D466,D470,D475,D480,D487,D491,D495)</f>
        <v>590</v>
      </c>
      <c r="E446" s="398">
        <f>SUM(E447,E452,E460,E466,E470,E475,E480,E487,E491,E495)</f>
        <v>590</v>
      </c>
    </row>
    <row r="447" spans="1:5" ht="21.75" customHeight="1">
      <c r="A447" s="395">
        <v>2050904</v>
      </c>
      <c r="B447" s="373" t="s">
        <v>1014</v>
      </c>
      <c r="C447" s="367">
        <f>SUM(C448:C451)</f>
        <v>0</v>
      </c>
      <c r="D447" s="367"/>
      <c r="E447" s="367"/>
    </row>
    <row r="448" spans="1:5" ht="21.75" customHeight="1">
      <c r="A448" s="395">
        <v>2050905</v>
      </c>
      <c r="B448" s="343" t="s">
        <v>748</v>
      </c>
      <c r="C448" s="367">
        <v>0</v>
      </c>
      <c r="D448" s="367"/>
      <c r="E448" s="367"/>
    </row>
    <row r="449" spans="1:5" ht="21.75" customHeight="1">
      <c r="A449" s="395">
        <v>2050999</v>
      </c>
      <c r="B449" s="343" t="s">
        <v>749</v>
      </c>
      <c r="C449" s="367">
        <v>0</v>
      </c>
      <c r="D449" s="367"/>
      <c r="E449" s="367"/>
    </row>
    <row r="450" spans="1:5" ht="21.75" customHeight="1">
      <c r="A450" s="395">
        <v>20599</v>
      </c>
      <c r="B450" s="343" t="s">
        <v>750</v>
      </c>
      <c r="C450" s="367">
        <v>0</v>
      </c>
      <c r="D450" s="367"/>
      <c r="E450" s="367"/>
    </row>
    <row r="451" spans="1:5" ht="21.75" customHeight="1">
      <c r="A451" s="395">
        <v>2059999</v>
      </c>
      <c r="B451" s="343" t="s">
        <v>1015</v>
      </c>
      <c r="C451" s="367">
        <v>0</v>
      </c>
      <c r="D451" s="367"/>
      <c r="E451" s="367"/>
    </row>
    <row r="452" spans="1:5" s="11" customFormat="1" ht="21.75" customHeight="1">
      <c r="A452" s="395">
        <v>206</v>
      </c>
      <c r="B452" s="373" t="s">
        <v>1016</v>
      </c>
      <c r="C452" s="367">
        <f>SUM(C453:C459)</f>
        <v>0</v>
      </c>
      <c r="D452" s="367"/>
      <c r="E452" s="367"/>
    </row>
    <row r="453" spans="1:5" ht="21.75" customHeight="1">
      <c r="A453" s="395">
        <v>20601</v>
      </c>
      <c r="B453" s="343" t="s">
        <v>1017</v>
      </c>
      <c r="C453" s="367">
        <v>0</v>
      </c>
      <c r="D453" s="367"/>
      <c r="E453" s="367"/>
    </row>
    <row r="454" spans="1:5" ht="21.75" customHeight="1">
      <c r="A454" s="395">
        <v>2060101</v>
      </c>
      <c r="B454" s="343" t="s">
        <v>1018</v>
      </c>
      <c r="C454" s="367">
        <v>0</v>
      </c>
      <c r="D454" s="367"/>
      <c r="E454" s="367"/>
    </row>
    <row r="455" spans="1:5" ht="21.75" customHeight="1">
      <c r="A455" s="395">
        <v>2060102</v>
      </c>
      <c r="B455" s="343" t="s">
        <v>1019</v>
      </c>
      <c r="C455" s="367">
        <v>0</v>
      </c>
      <c r="D455" s="367"/>
      <c r="E455" s="367"/>
    </row>
    <row r="456" spans="1:5" ht="21.75" customHeight="1">
      <c r="A456" s="395">
        <v>2060103</v>
      </c>
      <c r="B456" s="343" t="s">
        <v>1020</v>
      </c>
      <c r="C456" s="367">
        <v>0</v>
      </c>
      <c r="D456" s="367"/>
      <c r="E456" s="367"/>
    </row>
    <row r="457" spans="1:5" ht="21.75" customHeight="1">
      <c r="A457" s="395">
        <v>2060199</v>
      </c>
      <c r="B457" s="343" t="s">
        <v>1021</v>
      </c>
      <c r="C457" s="367">
        <v>0</v>
      </c>
      <c r="D457" s="367"/>
      <c r="E457" s="367"/>
    </row>
    <row r="458" spans="1:5" ht="21.75" customHeight="1">
      <c r="A458" s="395">
        <v>20602</v>
      </c>
      <c r="B458" s="343" t="s">
        <v>1022</v>
      </c>
      <c r="C458" s="367">
        <v>0</v>
      </c>
      <c r="D458" s="367"/>
      <c r="E458" s="367"/>
    </row>
    <row r="459" spans="1:5" ht="21.75" customHeight="1">
      <c r="A459" s="395">
        <v>2060201</v>
      </c>
      <c r="B459" s="343" t="s">
        <v>1023</v>
      </c>
      <c r="C459" s="367">
        <v>0</v>
      </c>
      <c r="D459" s="367"/>
      <c r="E459" s="367"/>
    </row>
    <row r="460" spans="1:5" ht="21.75" customHeight="1">
      <c r="A460" s="395">
        <v>2060203</v>
      </c>
      <c r="B460" s="373" t="s">
        <v>1024</v>
      </c>
      <c r="C460" s="367">
        <f>SUM(C461:C465)</f>
        <v>0</v>
      </c>
      <c r="D460" s="367"/>
      <c r="E460" s="367"/>
    </row>
    <row r="461" spans="1:5" ht="21.75" customHeight="1">
      <c r="A461" s="395">
        <v>2060204</v>
      </c>
      <c r="B461" s="343" t="s">
        <v>1017</v>
      </c>
      <c r="C461" s="367">
        <v>0</v>
      </c>
      <c r="D461" s="367"/>
      <c r="E461" s="367"/>
    </row>
    <row r="462" spans="1:5" ht="21.75" customHeight="1">
      <c r="A462" s="395">
        <v>2060205</v>
      </c>
      <c r="B462" s="343" t="s">
        <v>1025</v>
      </c>
      <c r="C462" s="367">
        <v>0</v>
      </c>
      <c r="D462" s="367"/>
      <c r="E462" s="367"/>
    </row>
    <row r="463" spans="1:5" ht="21.75" customHeight="1">
      <c r="A463" s="395">
        <v>2060206</v>
      </c>
      <c r="B463" s="343" t="s">
        <v>1026</v>
      </c>
      <c r="C463" s="367">
        <v>0</v>
      </c>
      <c r="D463" s="367"/>
      <c r="E463" s="367"/>
    </row>
    <row r="464" spans="1:5" ht="21.75" customHeight="1">
      <c r="A464" s="395">
        <v>2060207</v>
      </c>
      <c r="B464" s="343" t="s">
        <v>1027</v>
      </c>
      <c r="C464" s="367">
        <v>0</v>
      </c>
      <c r="D464" s="367"/>
      <c r="E464" s="367"/>
    </row>
    <row r="465" spans="1:5" ht="21.75" customHeight="1">
      <c r="A465" s="395">
        <v>2060299</v>
      </c>
      <c r="B465" s="343" t="s">
        <v>1028</v>
      </c>
      <c r="C465" s="367">
        <v>0</v>
      </c>
      <c r="D465" s="367"/>
      <c r="E465" s="367"/>
    </row>
    <row r="466" spans="1:5" ht="21.75" customHeight="1">
      <c r="A466" s="395">
        <v>20603</v>
      </c>
      <c r="B466" s="373" t="s">
        <v>1029</v>
      </c>
      <c r="C466" s="398">
        <f>SUM(C467:C469)</f>
        <v>0</v>
      </c>
      <c r="D466" s="398">
        <f>SUM(D467:D469)</f>
        <v>225</v>
      </c>
      <c r="E466" s="398">
        <f>SUM(E467:E469)</f>
        <v>225</v>
      </c>
    </row>
    <row r="467" spans="1:5" ht="21.75" customHeight="1">
      <c r="A467" s="395">
        <v>2060301</v>
      </c>
      <c r="B467" s="343" t="s">
        <v>1017</v>
      </c>
      <c r="C467" s="367">
        <v>0</v>
      </c>
      <c r="D467" s="367"/>
      <c r="E467" s="367"/>
    </row>
    <row r="468" spans="1:5" ht="21.75" customHeight="1">
      <c r="A468" s="395">
        <v>2060302</v>
      </c>
      <c r="B468" s="343" t="s">
        <v>1030</v>
      </c>
      <c r="C468" s="367">
        <v>0</v>
      </c>
      <c r="D468" s="367">
        <v>225</v>
      </c>
      <c r="E468" s="367">
        <v>225</v>
      </c>
    </row>
    <row r="469" spans="1:5" ht="21.75" customHeight="1">
      <c r="A469" s="395">
        <v>2060303</v>
      </c>
      <c r="B469" s="343" t="s">
        <v>1031</v>
      </c>
      <c r="C469" s="367">
        <v>0</v>
      </c>
      <c r="D469" s="367"/>
      <c r="E469" s="367"/>
    </row>
    <row r="470" spans="1:5" ht="21.75" customHeight="1">
      <c r="A470" s="395">
        <v>2060304</v>
      </c>
      <c r="B470" s="373" t="s">
        <v>1032</v>
      </c>
      <c r="C470" s="398">
        <f>SUM(C471:C474)</f>
        <v>0</v>
      </c>
      <c r="D470" s="398">
        <f>SUM(D471:D474)</f>
        <v>30</v>
      </c>
      <c r="E470" s="398">
        <f>SUM(E471:E474)</f>
        <v>30</v>
      </c>
    </row>
    <row r="471" spans="1:5" ht="21.75" customHeight="1">
      <c r="A471" s="395">
        <v>2060399</v>
      </c>
      <c r="B471" s="343" t="s">
        <v>1017</v>
      </c>
      <c r="C471" s="367">
        <v>0</v>
      </c>
      <c r="D471" s="367"/>
      <c r="E471" s="367"/>
    </row>
    <row r="472" spans="1:5" ht="21.75" customHeight="1">
      <c r="A472" s="395">
        <v>20604</v>
      </c>
      <c r="B472" s="343" t="s">
        <v>1033</v>
      </c>
      <c r="C472" s="367">
        <v>0</v>
      </c>
      <c r="D472" s="367"/>
      <c r="E472" s="367"/>
    </row>
    <row r="473" spans="1:5" ht="21.75" customHeight="1">
      <c r="A473" s="395">
        <v>2060401</v>
      </c>
      <c r="B473" s="343" t="s">
        <v>1034</v>
      </c>
      <c r="C473" s="367">
        <v>0</v>
      </c>
      <c r="D473" s="367"/>
      <c r="E473" s="367"/>
    </row>
    <row r="474" spans="1:5" ht="21.75" customHeight="1">
      <c r="A474" s="395">
        <v>2060404</v>
      </c>
      <c r="B474" s="343" t="s">
        <v>1035</v>
      </c>
      <c r="C474" s="367">
        <v>0</v>
      </c>
      <c r="D474" s="367">
        <v>30</v>
      </c>
      <c r="E474" s="367">
        <v>30</v>
      </c>
    </row>
    <row r="475" spans="1:5" ht="21.75" customHeight="1">
      <c r="A475" s="395">
        <v>2060499</v>
      </c>
      <c r="B475" s="373" t="s">
        <v>1036</v>
      </c>
      <c r="C475" s="398">
        <f>SUM(C476:C479)</f>
        <v>45</v>
      </c>
      <c r="D475" s="398">
        <f>SUM(D476:D479)</f>
        <v>45</v>
      </c>
      <c r="E475" s="398">
        <f>SUM(E476:E479)</f>
        <v>45</v>
      </c>
    </row>
    <row r="476" spans="1:5" ht="21.75" customHeight="1">
      <c r="A476" s="395">
        <v>20605</v>
      </c>
      <c r="B476" s="343" t="s">
        <v>1037</v>
      </c>
      <c r="C476" s="367">
        <v>0</v>
      </c>
      <c r="D476" s="367"/>
      <c r="E476" s="367"/>
    </row>
    <row r="477" spans="1:5" ht="21.75" customHeight="1">
      <c r="A477" s="395">
        <v>2060501</v>
      </c>
      <c r="B477" s="343" t="s">
        <v>1038</v>
      </c>
      <c r="C477" s="367">
        <v>0</v>
      </c>
      <c r="D477" s="367"/>
      <c r="E477" s="367"/>
    </row>
    <row r="478" spans="1:5" ht="21.75" customHeight="1">
      <c r="A478" s="395">
        <v>2060502</v>
      </c>
      <c r="B478" s="343" t="s">
        <v>1039</v>
      </c>
      <c r="C478" s="367">
        <v>0</v>
      </c>
      <c r="D478" s="367"/>
      <c r="E478" s="367"/>
    </row>
    <row r="479" spans="1:5" ht="21.75" customHeight="1">
      <c r="A479" s="395">
        <v>2060503</v>
      </c>
      <c r="B479" s="343" t="s">
        <v>1040</v>
      </c>
      <c r="C479" s="367">
        <v>45</v>
      </c>
      <c r="D479" s="367">
        <v>45</v>
      </c>
      <c r="E479" s="367">
        <v>45</v>
      </c>
    </row>
    <row r="480" spans="1:5" ht="21.75" customHeight="1">
      <c r="A480" s="395">
        <v>2060599</v>
      </c>
      <c r="B480" s="373" t="s">
        <v>1041</v>
      </c>
      <c r="C480" s="398">
        <f>SUM(C481:C486)</f>
        <v>90</v>
      </c>
      <c r="D480" s="398">
        <f>SUM(D481:D486)</f>
        <v>107</v>
      </c>
      <c r="E480" s="398">
        <f>SUM(E481:E486)</f>
        <v>107</v>
      </c>
    </row>
    <row r="481" spans="1:5" ht="21.75" customHeight="1">
      <c r="A481" s="395">
        <v>20606</v>
      </c>
      <c r="B481" s="343" t="s">
        <v>1017</v>
      </c>
      <c r="C481" s="367">
        <v>25</v>
      </c>
      <c r="D481" s="367">
        <v>25</v>
      </c>
      <c r="E481" s="367">
        <v>25</v>
      </c>
    </row>
    <row r="482" spans="1:5" ht="21.75" customHeight="1">
      <c r="A482" s="395">
        <v>2060601</v>
      </c>
      <c r="B482" s="343" t="s">
        <v>1042</v>
      </c>
      <c r="C482" s="367">
        <v>20</v>
      </c>
      <c r="D482" s="367">
        <v>20</v>
      </c>
      <c r="E482" s="367">
        <v>20</v>
      </c>
    </row>
    <row r="483" spans="1:5" ht="21.75" customHeight="1">
      <c r="A483" s="395">
        <v>2060602</v>
      </c>
      <c r="B483" s="343" t="s">
        <v>1043</v>
      </c>
      <c r="C483" s="367">
        <v>0</v>
      </c>
      <c r="D483" s="367"/>
      <c r="E483" s="367"/>
    </row>
    <row r="484" spans="1:5" ht="21.75" customHeight="1">
      <c r="A484" s="395">
        <v>2060603</v>
      </c>
      <c r="B484" s="343" t="s">
        <v>1044</v>
      </c>
      <c r="C484" s="367">
        <v>0</v>
      </c>
      <c r="D484" s="367"/>
      <c r="E484" s="367"/>
    </row>
    <row r="485" spans="1:5" ht="21.75" customHeight="1">
      <c r="A485" s="395">
        <v>2060699</v>
      </c>
      <c r="B485" s="343" t="s">
        <v>1045</v>
      </c>
      <c r="C485" s="367">
        <v>0</v>
      </c>
      <c r="D485" s="367"/>
      <c r="E485" s="367"/>
    </row>
    <row r="486" spans="1:5" ht="21.75" customHeight="1">
      <c r="A486" s="395">
        <v>20607</v>
      </c>
      <c r="B486" s="343" t="s">
        <v>1046</v>
      </c>
      <c r="C486" s="367">
        <v>45</v>
      </c>
      <c r="D486" s="367">
        <v>62</v>
      </c>
      <c r="E486" s="367">
        <v>62</v>
      </c>
    </row>
    <row r="487" spans="1:5" ht="21.75" customHeight="1">
      <c r="A487" s="395">
        <v>2060701</v>
      </c>
      <c r="B487" s="373" t="s">
        <v>1047</v>
      </c>
      <c r="C487" s="398">
        <f>SUM(C488:C490)</f>
        <v>0</v>
      </c>
      <c r="D487" s="398"/>
      <c r="E487" s="398"/>
    </row>
    <row r="488" spans="1:5" ht="21.75" customHeight="1">
      <c r="A488" s="395">
        <v>2060702</v>
      </c>
      <c r="B488" s="343" t="s">
        <v>1048</v>
      </c>
      <c r="C488" s="367">
        <v>0</v>
      </c>
      <c r="D488" s="367"/>
      <c r="E488" s="367"/>
    </row>
    <row r="489" spans="1:5" ht="21.75" customHeight="1">
      <c r="A489" s="395">
        <v>2060703</v>
      </c>
      <c r="B489" s="343" t="s">
        <v>1049</v>
      </c>
      <c r="C489" s="367">
        <v>0</v>
      </c>
      <c r="D489" s="367"/>
      <c r="E489" s="367"/>
    </row>
    <row r="490" spans="1:5" ht="21.75" customHeight="1">
      <c r="A490" s="395">
        <v>2060704</v>
      </c>
      <c r="B490" s="343" t="s">
        <v>1050</v>
      </c>
      <c r="C490" s="367">
        <v>0</v>
      </c>
      <c r="D490" s="367"/>
      <c r="E490" s="367"/>
    </row>
    <row r="491" spans="1:5" ht="21.75" customHeight="1">
      <c r="A491" s="395">
        <v>2060705</v>
      </c>
      <c r="B491" s="373" t="s">
        <v>1051</v>
      </c>
      <c r="C491" s="398">
        <f>C492+C493+C494</f>
        <v>0</v>
      </c>
      <c r="D491" s="398"/>
      <c r="E491" s="398"/>
    </row>
    <row r="492" spans="1:5" ht="21.75" customHeight="1">
      <c r="A492" s="395">
        <v>2060799</v>
      </c>
      <c r="B492" s="343" t="s">
        <v>1052</v>
      </c>
      <c r="C492" s="367">
        <v>0</v>
      </c>
      <c r="D492" s="367"/>
      <c r="E492" s="367"/>
    </row>
    <row r="493" spans="1:5" ht="21.75" customHeight="1">
      <c r="A493" s="395">
        <v>20608</v>
      </c>
      <c r="B493" s="343" t="s">
        <v>1053</v>
      </c>
      <c r="C493" s="367">
        <v>0</v>
      </c>
      <c r="D493" s="367"/>
      <c r="E493" s="367"/>
    </row>
    <row r="494" spans="1:5" ht="21.75" customHeight="1">
      <c r="A494" s="395">
        <v>2060801</v>
      </c>
      <c r="B494" s="343" t="s">
        <v>1054</v>
      </c>
      <c r="C494" s="367">
        <v>0</v>
      </c>
      <c r="D494" s="367"/>
      <c r="E494" s="367"/>
    </row>
    <row r="495" spans="1:5" ht="21.75" customHeight="1">
      <c r="A495" s="395">
        <v>2060802</v>
      </c>
      <c r="B495" s="373" t="s">
        <v>253</v>
      </c>
      <c r="C495" s="398">
        <f>SUM(C496:C499)</f>
        <v>190</v>
      </c>
      <c r="D495" s="398">
        <f>SUM(D496:D499)</f>
        <v>183</v>
      </c>
      <c r="E495" s="398">
        <f>SUM(E496:E499)</f>
        <v>183</v>
      </c>
    </row>
    <row r="496" spans="1:5" ht="21.75" customHeight="1">
      <c r="A496" s="395">
        <v>2060899</v>
      </c>
      <c r="B496" s="343" t="s">
        <v>1055</v>
      </c>
      <c r="C496" s="367">
        <v>0</v>
      </c>
      <c r="D496" s="367"/>
      <c r="E496" s="367"/>
    </row>
    <row r="497" spans="1:5" ht="21.75" customHeight="1">
      <c r="A497" s="395">
        <v>20609</v>
      </c>
      <c r="B497" s="343" t="s">
        <v>1056</v>
      </c>
      <c r="C497" s="367">
        <v>0</v>
      </c>
      <c r="D497" s="367"/>
      <c r="E497" s="367"/>
    </row>
    <row r="498" spans="1:5" ht="21.75" customHeight="1">
      <c r="A498" s="395">
        <v>2060901</v>
      </c>
      <c r="B498" s="343" t="s">
        <v>1057</v>
      </c>
      <c r="C498" s="367">
        <v>0</v>
      </c>
      <c r="D498" s="367"/>
      <c r="E498" s="367"/>
    </row>
    <row r="499" spans="1:5" ht="21.75" customHeight="1">
      <c r="A499" s="395">
        <v>2060902</v>
      </c>
      <c r="B499" s="343" t="s">
        <v>1058</v>
      </c>
      <c r="C499" s="367">
        <v>190</v>
      </c>
      <c r="D499" s="367">
        <v>183</v>
      </c>
      <c r="E499" s="367">
        <v>183</v>
      </c>
    </row>
    <row r="500" spans="1:5" ht="21.75" customHeight="1">
      <c r="A500" s="395">
        <v>2060999</v>
      </c>
      <c r="B500" s="373" t="s">
        <v>73</v>
      </c>
      <c r="C500" s="398">
        <f>SUM(C501,C517,C525,C536,C545,C553)</f>
        <v>4100</v>
      </c>
      <c r="D500" s="398">
        <f>SUM(D501,D517,D525,D536,D545,D553)</f>
        <v>4485</v>
      </c>
      <c r="E500" s="398">
        <f>SUM(E501,E517,E525,E536,E545,E553)</f>
        <v>4485</v>
      </c>
    </row>
    <row r="501" spans="1:5" ht="21.75" customHeight="1">
      <c r="A501" s="395">
        <v>20699</v>
      </c>
      <c r="B501" s="373" t="s">
        <v>1059</v>
      </c>
      <c r="C501" s="398">
        <f>SUM(C502:C516)</f>
        <v>1256</v>
      </c>
      <c r="D501" s="398">
        <f>SUM(D502:D516)</f>
        <v>1919</v>
      </c>
      <c r="E501" s="398">
        <f>SUM(E502:E516)</f>
        <v>1919</v>
      </c>
    </row>
    <row r="502" spans="1:5" ht="21.75" customHeight="1">
      <c r="A502" s="395">
        <v>2069901</v>
      </c>
      <c r="B502" s="343" t="s">
        <v>748</v>
      </c>
      <c r="C502" s="367">
        <v>425</v>
      </c>
      <c r="D502" s="367">
        <v>425</v>
      </c>
      <c r="E502" s="367">
        <v>425</v>
      </c>
    </row>
    <row r="503" spans="1:5" ht="21.75" customHeight="1">
      <c r="A503" s="395">
        <v>2069902</v>
      </c>
      <c r="B503" s="343" t="s">
        <v>749</v>
      </c>
      <c r="C503" s="367">
        <v>0</v>
      </c>
      <c r="D503" s="367">
        <v>4</v>
      </c>
      <c r="E503" s="367">
        <v>4</v>
      </c>
    </row>
    <row r="504" spans="1:5" ht="21.75" customHeight="1">
      <c r="A504" s="395">
        <v>2069903</v>
      </c>
      <c r="B504" s="343" t="s">
        <v>750</v>
      </c>
      <c r="C504" s="367">
        <v>30</v>
      </c>
      <c r="D504" s="367">
        <v>30</v>
      </c>
      <c r="E504" s="367">
        <v>30</v>
      </c>
    </row>
    <row r="505" spans="1:5" ht="21.75" customHeight="1">
      <c r="A505" s="395">
        <v>2069999</v>
      </c>
      <c r="B505" s="343" t="s">
        <v>1060</v>
      </c>
      <c r="C505" s="367">
        <v>150</v>
      </c>
      <c r="D505" s="367">
        <v>250</v>
      </c>
      <c r="E505" s="367">
        <v>250</v>
      </c>
    </row>
    <row r="506" spans="1:5" ht="21.75" customHeight="1">
      <c r="A506" s="395">
        <v>207</v>
      </c>
      <c r="B506" s="343" t="s">
        <v>1061</v>
      </c>
      <c r="C506" s="367">
        <v>0</v>
      </c>
      <c r="D506" s="367">
        <v>0</v>
      </c>
      <c r="E506" s="367">
        <v>0</v>
      </c>
    </row>
    <row r="507" spans="1:5" ht="21.75" customHeight="1">
      <c r="A507" s="395">
        <v>20701</v>
      </c>
      <c r="B507" s="343" t="s">
        <v>1062</v>
      </c>
      <c r="C507" s="367">
        <v>0</v>
      </c>
      <c r="D507" s="367">
        <v>0</v>
      </c>
      <c r="E507" s="367">
        <v>0</v>
      </c>
    </row>
    <row r="508" spans="1:5" ht="21.75" customHeight="1">
      <c r="A508" s="395">
        <v>2070101</v>
      </c>
      <c r="B508" s="343" t="s">
        <v>1063</v>
      </c>
      <c r="C508" s="367">
        <v>85</v>
      </c>
      <c r="D508" s="367">
        <v>85</v>
      </c>
      <c r="E508" s="367">
        <v>85</v>
      </c>
    </row>
    <row r="509" spans="1:5" ht="21.75" customHeight="1">
      <c r="A509" s="395">
        <v>2070102</v>
      </c>
      <c r="B509" s="343" t="s">
        <v>1064</v>
      </c>
      <c r="C509" s="367">
        <v>30</v>
      </c>
      <c r="D509" s="367">
        <v>30</v>
      </c>
      <c r="E509" s="367">
        <v>30</v>
      </c>
    </row>
    <row r="510" spans="1:5" ht="21.75" customHeight="1">
      <c r="A510" s="395">
        <v>2070103</v>
      </c>
      <c r="B510" s="343" t="s">
        <v>1065</v>
      </c>
      <c r="C510" s="367">
        <v>155</v>
      </c>
      <c r="D510" s="367">
        <v>155</v>
      </c>
      <c r="E510" s="367">
        <v>155</v>
      </c>
    </row>
    <row r="511" spans="1:5" ht="21.75" customHeight="1">
      <c r="A511" s="395">
        <v>2070104</v>
      </c>
      <c r="B511" s="343" t="s">
        <v>1066</v>
      </c>
      <c r="C511" s="367">
        <v>0</v>
      </c>
      <c r="D511" s="367">
        <v>0</v>
      </c>
      <c r="E511" s="367">
        <v>0</v>
      </c>
    </row>
    <row r="512" spans="1:5" ht="21.75" customHeight="1">
      <c r="A512" s="395">
        <v>2070105</v>
      </c>
      <c r="B512" s="343" t="s">
        <v>1067</v>
      </c>
      <c r="C512" s="367">
        <v>0</v>
      </c>
      <c r="D512" s="367">
        <v>0</v>
      </c>
      <c r="E512" s="367">
        <v>0</v>
      </c>
    </row>
    <row r="513" spans="1:5" ht="21.75" customHeight="1">
      <c r="A513" s="395">
        <v>2070106</v>
      </c>
      <c r="B513" s="343" t="s">
        <v>1068</v>
      </c>
      <c r="C513" s="367">
        <v>150</v>
      </c>
      <c r="D513" s="367">
        <v>150</v>
      </c>
      <c r="E513" s="367">
        <v>150</v>
      </c>
    </row>
    <row r="514" spans="1:5" ht="21.75" customHeight="1">
      <c r="A514" s="395">
        <v>2070107</v>
      </c>
      <c r="B514" s="343" t="s">
        <v>1069</v>
      </c>
      <c r="C514" s="367">
        <v>0</v>
      </c>
      <c r="D514" s="367">
        <v>0</v>
      </c>
      <c r="E514" s="367">
        <v>0</v>
      </c>
    </row>
    <row r="515" spans="1:5" ht="21.75" customHeight="1">
      <c r="A515" s="395">
        <v>2070108</v>
      </c>
      <c r="B515" s="343" t="s">
        <v>1070</v>
      </c>
      <c r="C515" s="367">
        <v>60</v>
      </c>
      <c r="D515" s="367">
        <v>60</v>
      </c>
      <c r="E515" s="367">
        <v>60</v>
      </c>
    </row>
    <row r="516" spans="1:5" ht="21.75" customHeight="1">
      <c r="A516" s="395">
        <v>2070109</v>
      </c>
      <c r="B516" s="343" t="s">
        <v>1071</v>
      </c>
      <c r="C516" s="367">
        <v>171</v>
      </c>
      <c r="D516" s="367">
        <v>730</v>
      </c>
      <c r="E516" s="367">
        <v>730</v>
      </c>
    </row>
    <row r="517" spans="1:5" ht="21.75" customHeight="1">
      <c r="A517" s="395">
        <v>2070110</v>
      </c>
      <c r="B517" s="373" t="s">
        <v>1072</v>
      </c>
      <c r="C517" s="398">
        <f>SUM(C518:C524)</f>
        <v>211</v>
      </c>
      <c r="D517" s="398">
        <f>SUM(D518:D524)</f>
        <v>250</v>
      </c>
      <c r="E517" s="398">
        <f>SUM(E518:E524)</f>
        <v>250</v>
      </c>
    </row>
    <row r="518" spans="1:5" ht="21.75" customHeight="1">
      <c r="A518" s="395">
        <v>2070111</v>
      </c>
      <c r="B518" s="343" t="s">
        <v>748</v>
      </c>
      <c r="C518" s="367">
        <v>0</v>
      </c>
      <c r="D518" s="367">
        <v>0</v>
      </c>
      <c r="E518" s="367">
        <v>0</v>
      </c>
    </row>
    <row r="519" spans="1:5" ht="21.75" customHeight="1">
      <c r="A519" s="395">
        <v>2070112</v>
      </c>
      <c r="B519" s="343" t="s">
        <v>749</v>
      </c>
      <c r="C519" s="367">
        <v>0</v>
      </c>
      <c r="D519" s="367">
        <v>0</v>
      </c>
      <c r="E519" s="367">
        <v>0</v>
      </c>
    </row>
    <row r="520" spans="1:5" ht="21.75" customHeight="1">
      <c r="A520" s="395">
        <v>2070113</v>
      </c>
      <c r="B520" s="343" t="s">
        <v>750</v>
      </c>
      <c r="C520" s="367">
        <v>0</v>
      </c>
      <c r="D520" s="367">
        <v>0</v>
      </c>
      <c r="E520" s="367">
        <v>0</v>
      </c>
    </row>
    <row r="521" spans="1:5" ht="21.75" customHeight="1">
      <c r="A521" s="395">
        <v>2070114</v>
      </c>
      <c r="B521" s="343" t="s">
        <v>1073</v>
      </c>
      <c r="C521" s="367">
        <v>70</v>
      </c>
      <c r="D521" s="367">
        <v>70</v>
      </c>
      <c r="E521" s="367">
        <v>70</v>
      </c>
    </row>
    <row r="522" spans="1:5" ht="21.75" customHeight="1">
      <c r="A522" s="395">
        <v>2070199</v>
      </c>
      <c r="B522" s="343" t="s">
        <v>1074</v>
      </c>
      <c r="C522" s="367">
        <v>141</v>
      </c>
      <c r="D522" s="367">
        <v>180</v>
      </c>
      <c r="E522" s="367">
        <v>180</v>
      </c>
    </row>
    <row r="523" spans="1:5" ht="21.75" customHeight="1">
      <c r="A523" s="395">
        <v>20702</v>
      </c>
      <c r="B523" s="343" t="s">
        <v>1075</v>
      </c>
      <c r="C523" s="367">
        <v>0</v>
      </c>
      <c r="D523" s="367">
        <v>0</v>
      </c>
      <c r="E523" s="367">
        <v>0</v>
      </c>
    </row>
    <row r="524" spans="1:5" ht="21.75" customHeight="1">
      <c r="A524" s="395">
        <v>2070201</v>
      </c>
      <c r="B524" s="343" t="s">
        <v>1076</v>
      </c>
      <c r="C524" s="367">
        <v>0</v>
      </c>
      <c r="D524" s="367">
        <v>0</v>
      </c>
      <c r="E524" s="367">
        <v>0</v>
      </c>
    </row>
    <row r="525" spans="1:5" ht="21.75" customHeight="1">
      <c r="A525" s="395">
        <v>2070202</v>
      </c>
      <c r="B525" s="373" t="s">
        <v>1077</v>
      </c>
      <c r="C525" s="398">
        <f>SUM(C526:C535)</f>
        <v>30</v>
      </c>
      <c r="D525" s="398">
        <f>SUM(D526:D535)</f>
        <v>120</v>
      </c>
      <c r="E525" s="398">
        <f>SUM(E526:E535)</f>
        <v>120</v>
      </c>
    </row>
    <row r="526" spans="1:5" ht="21.75" customHeight="1">
      <c r="A526" s="395">
        <v>2070203</v>
      </c>
      <c r="B526" s="343" t="s">
        <v>748</v>
      </c>
      <c r="C526" s="367">
        <v>0</v>
      </c>
      <c r="D526" s="367"/>
      <c r="E526" s="367"/>
    </row>
    <row r="527" spans="1:5" ht="21.75" customHeight="1">
      <c r="A527" s="395">
        <v>2070204</v>
      </c>
      <c r="B527" s="343" t="s">
        <v>749</v>
      </c>
      <c r="C527" s="367">
        <v>0</v>
      </c>
      <c r="D527" s="367"/>
      <c r="E527" s="367"/>
    </row>
    <row r="528" spans="1:5" ht="21.75" customHeight="1">
      <c r="A528" s="395">
        <v>2070205</v>
      </c>
      <c r="B528" s="343" t="s">
        <v>750</v>
      </c>
      <c r="C528" s="367">
        <v>0</v>
      </c>
      <c r="D528" s="367"/>
      <c r="E528" s="367"/>
    </row>
    <row r="529" spans="1:5" ht="21.75" customHeight="1">
      <c r="A529" s="395">
        <v>2070206</v>
      </c>
      <c r="B529" s="343" t="s">
        <v>1078</v>
      </c>
      <c r="C529" s="367">
        <v>0</v>
      </c>
      <c r="D529" s="367"/>
      <c r="E529" s="367"/>
    </row>
    <row r="530" spans="1:5" ht="21.75" customHeight="1">
      <c r="A530" s="395">
        <v>2070299</v>
      </c>
      <c r="B530" s="343" t="s">
        <v>1079</v>
      </c>
      <c r="C530" s="367">
        <v>0</v>
      </c>
      <c r="D530" s="367"/>
      <c r="E530" s="367"/>
    </row>
    <row r="531" spans="1:5" ht="21.75" customHeight="1">
      <c r="A531" s="395">
        <v>20703</v>
      </c>
      <c r="B531" s="343" t="s">
        <v>1080</v>
      </c>
      <c r="C531" s="367">
        <v>0</v>
      </c>
      <c r="D531" s="367"/>
      <c r="E531" s="367"/>
    </row>
    <row r="532" spans="1:5" ht="21.75" customHeight="1">
      <c r="A532" s="395">
        <v>2070301</v>
      </c>
      <c r="B532" s="343" t="s">
        <v>1081</v>
      </c>
      <c r="C532" s="367">
        <v>0</v>
      </c>
      <c r="D532" s="367">
        <v>90</v>
      </c>
      <c r="E532" s="367">
        <v>90</v>
      </c>
    </row>
    <row r="533" spans="1:5" ht="21.75" customHeight="1">
      <c r="A533" s="395">
        <v>2070302</v>
      </c>
      <c r="B533" s="343" t="s">
        <v>1082</v>
      </c>
      <c r="C533" s="367">
        <v>30</v>
      </c>
      <c r="D533" s="367">
        <v>30</v>
      </c>
      <c r="E533" s="367">
        <v>30</v>
      </c>
    </row>
    <row r="534" spans="1:5" ht="21.75" customHeight="1">
      <c r="A534" s="395">
        <v>2070303</v>
      </c>
      <c r="B534" s="343" t="s">
        <v>1083</v>
      </c>
      <c r="C534" s="367"/>
      <c r="D534" s="367"/>
      <c r="E534" s="367"/>
    </row>
    <row r="535" spans="1:5" ht="21.75" customHeight="1">
      <c r="A535" s="395">
        <v>2070304</v>
      </c>
      <c r="B535" s="343" t="s">
        <v>1084</v>
      </c>
      <c r="C535" s="367">
        <v>0</v>
      </c>
      <c r="D535" s="367"/>
      <c r="E535" s="367"/>
    </row>
    <row r="536" spans="1:5" ht="21.75" customHeight="1">
      <c r="A536" s="395">
        <v>2070305</v>
      </c>
      <c r="B536" s="373" t="s">
        <v>1085</v>
      </c>
      <c r="C536" s="398">
        <f>SUM(C537:C544)</f>
        <v>0</v>
      </c>
      <c r="D536" s="398">
        <f>SUM(D537:D544)</f>
        <v>49</v>
      </c>
      <c r="E536" s="398">
        <f>SUM(E537:E544)</f>
        <v>49</v>
      </c>
    </row>
    <row r="537" spans="1:5" ht="21.75" customHeight="1">
      <c r="A537" s="395">
        <v>2070306</v>
      </c>
      <c r="B537" s="343" t="s">
        <v>748</v>
      </c>
      <c r="C537" s="367">
        <v>0</v>
      </c>
      <c r="D537" s="367"/>
      <c r="E537" s="367"/>
    </row>
    <row r="538" spans="1:5" ht="21.75" customHeight="1">
      <c r="A538" s="395">
        <v>2070307</v>
      </c>
      <c r="B538" s="343" t="s">
        <v>749</v>
      </c>
      <c r="C538" s="367">
        <v>0</v>
      </c>
      <c r="D538" s="367"/>
      <c r="E538" s="367"/>
    </row>
    <row r="539" spans="1:5" ht="21.75" customHeight="1">
      <c r="A539" s="395">
        <v>2070308</v>
      </c>
      <c r="B539" s="343" t="s">
        <v>750</v>
      </c>
      <c r="C539" s="367">
        <v>0</v>
      </c>
      <c r="D539" s="367"/>
      <c r="E539" s="367"/>
    </row>
    <row r="540" spans="1:5" ht="21.75" customHeight="1">
      <c r="A540" s="395">
        <v>2070309</v>
      </c>
      <c r="B540" s="343" t="s">
        <v>1086</v>
      </c>
      <c r="C540" s="367">
        <v>0</v>
      </c>
      <c r="D540" s="367"/>
      <c r="E540" s="367"/>
    </row>
    <row r="541" spans="1:5" ht="21.75" customHeight="1">
      <c r="A541" s="395">
        <v>2070399</v>
      </c>
      <c r="B541" s="343" t="s">
        <v>1087</v>
      </c>
      <c r="C541" s="367">
        <v>0</v>
      </c>
      <c r="D541" s="367"/>
      <c r="E541" s="367"/>
    </row>
    <row r="542" spans="1:5" ht="21.75" customHeight="1">
      <c r="A542" s="395">
        <v>20706</v>
      </c>
      <c r="B542" s="343" t="s">
        <v>1088</v>
      </c>
      <c r="C542" s="367">
        <v>0</v>
      </c>
      <c r="D542" s="367"/>
      <c r="E542" s="367"/>
    </row>
    <row r="543" spans="1:5" ht="21.75" customHeight="1">
      <c r="A543" s="395">
        <v>2070601</v>
      </c>
      <c r="B543" s="343" t="s">
        <v>1089</v>
      </c>
      <c r="C543" s="367">
        <v>0</v>
      </c>
      <c r="D543" s="367"/>
      <c r="E543" s="367"/>
    </row>
    <row r="544" spans="1:5" ht="21.75" customHeight="1">
      <c r="A544" s="395">
        <v>2070602</v>
      </c>
      <c r="B544" s="343" t="s">
        <v>1090</v>
      </c>
      <c r="C544" s="367">
        <v>0</v>
      </c>
      <c r="D544" s="367">
        <v>49</v>
      </c>
      <c r="E544" s="367">
        <v>49</v>
      </c>
    </row>
    <row r="545" spans="1:5" ht="21.75" customHeight="1">
      <c r="A545" s="395">
        <v>2070603</v>
      </c>
      <c r="B545" s="373" t="s">
        <v>1091</v>
      </c>
      <c r="C545" s="398">
        <f>SUM(C546:C552)</f>
        <v>644</v>
      </c>
      <c r="D545" s="398">
        <f>SUM(D546:D552)</f>
        <v>458</v>
      </c>
      <c r="E545" s="398">
        <f>SUM(E546:E552)</f>
        <v>458</v>
      </c>
    </row>
    <row r="546" spans="1:5" ht="21.75" customHeight="1">
      <c r="A546" s="395">
        <v>2070604</v>
      </c>
      <c r="B546" s="343" t="s">
        <v>748</v>
      </c>
      <c r="C546" s="367">
        <v>0</v>
      </c>
      <c r="D546" s="367"/>
      <c r="E546" s="367"/>
    </row>
    <row r="547" spans="1:5" ht="21.75" customHeight="1">
      <c r="A547" s="395">
        <v>2070605</v>
      </c>
      <c r="B547" s="343" t="s">
        <v>749</v>
      </c>
      <c r="C547" s="367">
        <v>0</v>
      </c>
      <c r="D547" s="367"/>
      <c r="E547" s="367"/>
    </row>
    <row r="548" spans="1:5" ht="21.75" customHeight="1">
      <c r="A548" s="395">
        <v>2070606</v>
      </c>
      <c r="B548" s="343" t="s">
        <v>750</v>
      </c>
      <c r="C548" s="367">
        <v>0</v>
      </c>
      <c r="D548" s="367"/>
      <c r="E548" s="367"/>
    </row>
    <row r="549" spans="1:5" ht="21.75" customHeight="1">
      <c r="A549" s="395">
        <v>2070607</v>
      </c>
      <c r="B549" s="343" t="s">
        <v>1092</v>
      </c>
      <c r="C549" s="367">
        <v>224</v>
      </c>
      <c r="D549" s="367">
        <v>224</v>
      </c>
      <c r="E549" s="367">
        <v>224</v>
      </c>
    </row>
    <row r="550" spans="1:5" ht="21.75" customHeight="1">
      <c r="A550" s="395">
        <v>2070699</v>
      </c>
      <c r="B550" s="343" t="s">
        <v>1093</v>
      </c>
      <c r="C550" s="367">
        <v>300</v>
      </c>
      <c r="D550" s="367">
        <v>84</v>
      </c>
      <c r="E550" s="367">
        <v>84</v>
      </c>
    </row>
    <row r="551" spans="1:5" ht="21.75" customHeight="1">
      <c r="A551" s="395">
        <v>20708</v>
      </c>
      <c r="B551" s="343" t="s">
        <v>1094</v>
      </c>
      <c r="C551" s="367">
        <v>0</v>
      </c>
      <c r="D551" s="367"/>
      <c r="E551" s="367"/>
    </row>
    <row r="552" spans="1:5" ht="21.75" customHeight="1">
      <c r="A552" s="395">
        <v>2070801</v>
      </c>
      <c r="B552" s="343" t="s">
        <v>1095</v>
      </c>
      <c r="C552" s="367">
        <v>120</v>
      </c>
      <c r="D552" s="367">
        <v>150</v>
      </c>
      <c r="E552" s="367">
        <v>150</v>
      </c>
    </row>
    <row r="553" spans="1:5" ht="21.75" customHeight="1">
      <c r="A553" s="395">
        <v>2070802</v>
      </c>
      <c r="B553" s="373" t="s">
        <v>254</v>
      </c>
      <c r="C553" s="398">
        <f>SUM(C554:C556)</f>
        <v>1959</v>
      </c>
      <c r="D553" s="398">
        <f>SUM(D554:D556)</f>
        <v>1689</v>
      </c>
      <c r="E553" s="398">
        <f>SUM(E554:E556)</f>
        <v>1689</v>
      </c>
    </row>
    <row r="554" spans="1:5" ht="21.75" customHeight="1">
      <c r="A554" s="395">
        <v>2070803</v>
      </c>
      <c r="B554" s="343" t="s">
        <v>1096</v>
      </c>
      <c r="C554" s="367">
        <v>0</v>
      </c>
      <c r="D554" s="367">
        <v>7</v>
      </c>
      <c r="E554" s="367">
        <v>7</v>
      </c>
    </row>
    <row r="555" spans="1:5" ht="21.75" customHeight="1">
      <c r="A555" s="395">
        <v>2070804</v>
      </c>
      <c r="B555" s="343" t="s">
        <v>1097</v>
      </c>
      <c r="C555" s="367">
        <v>0</v>
      </c>
      <c r="D555" s="367"/>
      <c r="E555" s="367"/>
    </row>
    <row r="556" spans="1:5" ht="21.75" customHeight="1">
      <c r="A556" s="395">
        <v>2070805</v>
      </c>
      <c r="B556" s="343" t="s">
        <v>1098</v>
      </c>
      <c r="C556" s="367">
        <f>1900-16+75</f>
        <v>1959</v>
      </c>
      <c r="D556" s="367">
        <v>1682</v>
      </c>
      <c r="E556" s="367">
        <v>1682</v>
      </c>
    </row>
    <row r="557" spans="1:5" ht="21.75" customHeight="1">
      <c r="A557" s="395">
        <v>2070806</v>
      </c>
      <c r="B557" s="373" t="s">
        <v>74</v>
      </c>
      <c r="C557" s="398">
        <f>C558+C572+C580+C582+C590+C594+C604+C612+C619+C627+C636+C641+C644+C647+C650+C653+C656+C660+C665+C673+C676</f>
        <v>53646</v>
      </c>
      <c r="D557" s="398">
        <f>D558+D572+D580+D582+D590+D594+D604+D612+D619+D627+D636+D641+D644+D647+D650+D653+D656+D660+D665+D673+D676</f>
        <v>61625</v>
      </c>
      <c r="E557" s="398">
        <f>E558+E572+E580+E582+E590+E594+E604+E612+E619+E627+E636+E641+E644+E647+E650+E653+E656+E660+E665+E673+E676</f>
        <v>61439</v>
      </c>
    </row>
    <row r="558" spans="1:5" ht="21.75" customHeight="1">
      <c r="A558" s="395">
        <v>2070899</v>
      </c>
      <c r="B558" s="373" t="s">
        <v>1099</v>
      </c>
      <c r="C558" s="398">
        <f>SUM(C559:C571)</f>
        <v>1915</v>
      </c>
      <c r="D558" s="398">
        <f>SUM(D559:D571)</f>
        <v>2338</v>
      </c>
      <c r="E558" s="398">
        <f>SUM(E559:E571)</f>
        <v>2338</v>
      </c>
    </row>
    <row r="559" spans="1:5" ht="21.75" customHeight="1">
      <c r="A559" s="395">
        <v>20799</v>
      </c>
      <c r="B559" s="343" t="s">
        <v>748</v>
      </c>
      <c r="C559" s="367">
        <v>325</v>
      </c>
      <c r="D559" s="367">
        <v>425</v>
      </c>
      <c r="E559" s="367">
        <v>425</v>
      </c>
    </row>
    <row r="560" spans="1:5" ht="21.75" customHeight="1">
      <c r="A560" s="395">
        <v>2079902</v>
      </c>
      <c r="B560" s="343" t="s">
        <v>749</v>
      </c>
      <c r="C560" s="367">
        <v>0</v>
      </c>
      <c r="D560" s="367"/>
      <c r="E560" s="367"/>
    </row>
    <row r="561" spans="1:5" ht="21.75" customHeight="1">
      <c r="A561" s="395">
        <v>2079903</v>
      </c>
      <c r="B561" s="343" t="s">
        <v>750</v>
      </c>
      <c r="C561" s="367">
        <v>10</v>
      </c>
      <c r="D561" s="367">
        <v>10</v>
      </c>
      <c r="E561" s="367">
        <v>10</v>
      </c>
    </row>
    <row r="562" spans="1:5" ht="21.75" customHeight="1">
      <c r="A562" s="395">
        <v>2079999</v>
      </c>
      <c r="B562" s="343" t="s">
        <v>1100</v>
      </c>
      <c r="C562" s="367">
        <v>46</v>
      </c>
      <c r="D562" s="367">
        <v>46</v>
      </c>
      <c r="E562" s="367">
        <v>46</v>
      </c>
    </row>
    <row r="563" spans="1:5" ht="21.75" customHeight="1">
      <c r="A563" s="395">
        <v>208</v>
      </c>
      <c r="B563" s="343" t="s">
        <v>1101</v>
      </c>
      <c r="C563" s="367">
        <v>22</v>
      </c>
      <c r="D563" s="367">
        <v>42</v>
      </c>
      <c r="E563" s="367">
        <v>42</v>
      </c>
    </row>
    <row r="564" spans="1:5" ht="21.75" customHeight="1">
      <c r="A564" s="395">
        <v>20801</v>
      </c>
      <c r="B564" s="343" t="s">
        <v>1102</v>
      </c>
      <c r="C564" s="367">
        <v>0</v>
      </c>
      <c r="D564" s="367"/>
      <c r="E564" s="367"/>
    </row>
    <row r="565" spans="1:5" ht="21.75" customHeight="1">
      <c r="A565" s="395">
        <v>2080101</v>
      </c>
      <c r="B565" s="343" t="s">
        <v>1103</v>
      </c>
      <c r="C565" s="367">
        <v>0</v>
      </c>
      <c r="D565" s="367"/>
      <c r="E565" s="367"/>
    </row>
    <row r="566" spans="1:5" ht="21.75" customHeight="1">
      <c r="A566" s="395">
        <v>2080102</v>
      </c>
      <c r="B566" s="343" t="s">
        <v>789</v>
      </c>
      <c r="C566" s="367">
        <v>0</v>
      </c>
      <c r="D566" s="367"/>
      <c r="E566" s="367"/>
    </row>
    <row r="567" spans="1:5" ht="21.75" customHeight="1">
      <c r="A567" s="395">
        <v>2080103</v>
      </c>
      <c r="B567" s="343" t="s">
        <v>1104</v>
      </c>
      <c r="C567" s="367">
        <v>1377</v>
      </c>
      <c r="D567" s="367">
        <v>1550</v>
      </c>
      <c r="E567" s="367">
        <v>1550</v>
      </c>
    </row>
    <row r="568" spans="1:5" ht="21.75" customHeight="1">
      <c r="A568" s="395">
        <v>2080104</v>
      </c>
      <c r="B568" s="343" t="s">
        <v>1105</v>
      </c>
      <c r="C568" s="367">
        <v>0</v>
      </c>
      <c r="D568" s="367"/>
      <c r="E568" s="367"/>
    </row>
    <row r="569" spans="1:5" ht="21.75" customHeight="1">
      <c r="A569" s="395">
        <v>2080105</v>
      </c>
      <c r="B569" s="343" t="s">
        <v>1106</v>
      </c>
      <c r="C569" s="367">
        <v>0</v>
      </c>
      <c r="D569" s="367"/>
      <c r="E569" s="367"/>
    </row>
    <row r="570" spans="1:5" ht="21.75" customHeight="1">
      <c r="A570" s="395">
        <v>2080106</v>
      </c>
      <c r="B570" s="343" t="s">
        <v>1107</v>
      </c>
      <c r="C570" s="367">
        <v>35</v>
      </c>
      <c r="D570" s="367">
        <v>35</v>
      </c>
      <c r="E570" s="367">
        <v>35</v>
      </c>
    </row>
    <row r="571" spans="1:5" ht="21.75" customHeight="1">
      <c r="A571" s="395">
        <v>2080107</v>
      </c>
      <c r="B571" s="343" t="s">
        <v>1108</v>
      </c>
      <c r="C571" s="367">
        <v>100</v>
      </c>
      <c r="D571" s="367">
        <v>230</v>
      </c>
      <c r="E571" s="367">
        <v>230</v>
      </c>
    </row>
    <row r="572" spans="1:5" ht="21.75" customHeight="1">
      <c r="A572" s="395">
        <v>2080108</v>
      </c>
      <c r="B572" s="373" t="s">
        <v>1109</v>
      </c>
      <c r="C572" s="398">
        <f>SUM(C573:C579)</f>
        <v>400</v>
      </c>
      <c r="D572" s="398">
        <f>SUM(D573:D579)</f>
        <v>545</v>
      </c>
      <c r="E572" s="398">
        <f>SUM(E573:E579)</f>
        <v>545</v>
      </c>
    </row>
    <row r="573" spans="1:5" ht="21.75" customHeight="1">
      <c r="A573" s="395">
        <v>2080109</v>
      </c>
      <c r="B573" s="343" t="s">
        <v>748</v>
      </c>
      <c r="C573" s="367">
        <v>200</v>
      </c>
      <c r="D573" s="367">
        <v>200</v>
      </c>
      <c r="E573" s="367">
        <v>200</v>
      </c>
    </row>
    <row r="574" spans="1:5" ht="21.75" customHeight="1">
      <c r="A574" s="395">
        <v>2080110</v>
      </c>
      <c r="B574" s="343" t="s">
        <v>749</v>
      </c>
      <c r="C574" s="367">
        <v>0</v>
      </c>
      <c r="D574" s="367"/>
      <c r="E574" s="367"/>
    </row>
    <row r="575" spans="1:5" ht="21.75" customHeight="1">
      <c r="A575" s="395">
        <v>2080111</v>
      </c>
      <c r="B575" s="343" t="s">
        <v>750</v>
      </c>
      <c r="C575" s="367">
        <v>0</v>
      </c>
      <c r="D575" s="367"/>
      <c r="E575" s="367"/>
    </row>
    <row r="576" spans="1:5" ht="21.75" customHeight="1">
      <c r="A576" s="395">
        <v>2080112</v>
      </c>
      <c r="B576" s="343" t="s">
        <v>1110</v>
      </c>
      <c r="C576" s="367">
        <v>0</v>
      </c>
      <c r="D576" s="367"/>
      <c r="E576" s="367"/>
    </row>
    <row r="577" spans="1:5" ht="21.75" customHeight="1">
      <c r="A577" s="395">
        <v>2080199</v>
      </c>
      <c r="B577" s="343" t="s">
        <v>1111</v>
      </c>
      <c r="C577" s="367">
        <v>0</v>
      </c>
      <c r="D577" s="367"/>
      <c r="E577" s="367"/>
    </row>
    <row r="578" spans="1:5" ht="21.75" customHeight="1">
      <c r="A578" s="395">
        <v>20802</v>
      </c>
      <c r="B578" s="343" t="s">
        <v>1112</v>
      </c>
      <c r="C578" s="367">
        <v>0</v>
      </c>
      <c r="D578" s="367"/>
      <c r="E578" s="367"/>
    </row>
    <row r="579" spans="1:5" ht="21.75" customHeight="1">
      <c r="A579" s="395">
        <v>2080201</v>
      </c>
      <c r="B579" s="343" t="s">
        <v>1113</v>
      </c>
      <c r="C579" s="367">
        <v>200</v>
      </c>
      <c r="D579" s="367">
        <v>345</v>
      </c>
      <c r="E579" s="367">
        <v>345</v>
      </c>
    </row>
    <row r="580" spans="1:5" ht="21.75" customHeight="1">
      <c r="A580" s="395">
        <v>2080202</v>
      </c>
      <c r="B580" s="373" t="s">
        <v>1114</v>
      </c>
      <c r="C580" s="398">
        <f>C581</f>
        <v>0</v>
      </c>
      <c r="D580" s="398"/>
      <c r="E580" s="398"/>
    </row>
    <row r="581" spans="1:5" ht="21.75" customHeight="1">
      <c r="A581" s="395">
        <v>2080203</v>
      </c>
      <c r="B581" s="343" t="s">
        <v>1115</v>
      </c>
      <c r="C581" s="367">
        <v>0</v>
      </c>
      <c r="D581" s="367"/>
      <c r="E581" s="367"/>
    </row>
    <row r="582" spans="1:5" ht="21.75" customHeight="1">
      <c r="A582" s="395">
        <v>2080206</v>
      </c>
      <c r="B582" s="373" t="s">
        <v>1116</v>
      </c>
      <c r="C582" s="398">
        <f>SUM(C583:C589)</f>
        <v>16341</v>
      </c>
      <c r="D582" s="398">
        <f>SUM(D583:D589)</f>
        <v>11121</v>
      </c>
      <c r="E582" s="398">
        <f>SUM(E583:E589)</f>
        <v>11121</v>
      </c>
    </row>
    <row r="583" spans="1:5" ht="21.75" customHeight="1">
      <c r="A583" s="395">
        <v>2080207</v>
      </c>
      <c r="B583" s="343" t="s">
        <v>1117</v>
      </c>
      <c r="C583" s="367">
        <v>887</v>
      </c>
      <c r="D583" s="367">
        <v>934</v>
      </c>
      <c r="E583" s="367">
        <v>934</v>
      </c>
    </row>
    <row r="584" spans="1:5" ht="21.75" customHeight="1">
      <c r="A584" s="395">
        <v>2080208</v>
      </c>
      <c r="B584" s="343" t="s">
        <v>1118</v>
      </c>
      <c r="C584" s="367">
        <v>2098</v>
      </c>
      <c r="D584" s="367">
        <v>2208</v>
      </c>
      <c r="E584" s="367">
        <v>2208</v>
      </c>
    </row>
    <row r="585" spans="1:5" ht="21.75" customHeight="1">
      <c r="A585" s="395">
        <v>2080299</v>
      </c>
      <c r="B585" s="343" t="s">
        <v>1119</v>
      </c>
      <c r="C585" s="367">
        <v>0</v>
      </c>
      <c r="D585" s="367">
        <v>0</v>
      </c>
      <c r="E585" s="367">
        <v>0</v>
      </c>
    </row>
    <row r="586" spans="1:5" ht="21.75" customHeight="1">
      <c r="A586" s="395">
        <v>20804</v>
      </c>
      <c r="B586" s="343" t="s">
        <v>1120</v>
      </c>
      <c r="C586" s="367">
        <v>13133</v>
      </c>
      <c r="D586" s="367">
        <f>7081-1302</f>
        <v>5779</v>
      </c>
      <c r="E586" s="367">
        <f>7081-1302</f>
        <v>5779</v>
      </c>
    </row>
    <row r="587" spans="1:5" ht="21.75" customHeight="1">
      <c r="A587" s="395">
        <v>2080402</v>
      </c>
      <c r="B587" s="343" t="s">
        <v>1121</v>
      </c>
      <c r="C587" s="367">
        <v>223</v>
      </c>
      <c r="D587" s="367">
        <v>2200</v>
      </c>
      <c r="E587" s="367">
        <v>2200</v>
      </c>
    </row>
    <row r="588" spans="1:5" ht="21.75" customHeight="1">
      <c r="A588" s="395">
        <v>20805</v>
      </c>
      <c r="B588" s="343" t="s">
        <v>1122</v>
      </c>
      <c r="C588" s="367">
        <v>0</v>
      </c>
      <c r="D588" s="367"/>
      <c r="E588" s="367"/>
    </row>
    <row r="589" spans="1:5" ht="21.75" customHeight="1">
      <c r="A589" s="395">
        <v>2080501</v>
      </c>
      <c r="B589" s="343" t="s">
        <v>1123</v>
      </c>
      <c r="C589" s="367">
        <v>0</v>
      </c>
      <c r="D589" s="367"/>
      <c r="E589" s="367"/>
    </row>
    <row r="590" spans="1:5" ht="21.75" customHeight="1">
      <c r="A590" s="395">
        <v>2080502</v>
      </c>
      <c r="B590" s="373" t="s">
        <v>1124</v>
      </c>
      <c r="C590" s="398">
        <f>SUM(C591:C593)</f>
        <v>0</v>
      </c>
      <c r="D590" s="398"/>
      <c r="E590" s="398"/>
    </row>
    <row r="591" spans="1:5" ht="21.75" customHeight="1">
      <c r="A591" s="395">
        <v>2080503</v>
      </c>
      <c r="B591" s="343" t="s">
        <v>1125</v>
      </c>
      <c r="C591" s="367">
        <v>0</v>
      </c>
      <c r="D591" s="367"/>
      <c r="E591" s="367"/>
    </row>
    <row r="592" spans="1:5" ht="21.75" customHeight="1">
      <c r="A592" s="395">
        <v>2080505</v>
      </c>
      <c r="B592" s="343" t="s">
        <v>1126</v>
      </c>
      <c r="C592" s="367">
        <v>0</v>
      </c>
      <c r="D592" s="367"/>
      <c r="E592" s="367"/>
    </row>
    <row r="593" spans="1:5" ht="21.75" customHeight="1">
      <c r="A593" s="395">
        <v>2080506</v>
      </c>
      <c r="B593" s="343" t="s">
        <v>1127</v>
      </c>
      <c r="C593" s="367">
        <v>0</v>
      </c>
      <c r="D593" s="367"/>
      <c r="E593" s="367"/>
    </row>
    <row r="594" spans="1:5" ht="21.75" customHeight="1">
      <c r="A594" s="395">
        <v>2080507</v>
      </c>
      <c r="B594" s="373" t="s">
        <v>1128</v>
      </c>
      <c r="C594" s="398">
        <f>SUM(C595:C603)</f>
        <v>3090</v>
      </c>
      <c r="D594" s="398">
        <f>SUM(D595:D603)</f>
        <v>4264</v>
      </c>
      <c r="E594" s="398">
        <f>SUM(E595:E603)</f>
        <v>4264</v>
      </c>
    </row>
    <row r="595" spans="1:5" ht="21.75" customHeight="1">
      <c r="A595" s="395">
        <v>2080599</v>
      </c>
      <c r="B595" s="343" t="s">
        <v>1129</v>
      </c>
      <c r="C595" s="367">
        <v>0</v>
      </c>
      <c r="D595" s="367"/>
      <c r="E595" s="367"/>
    </row>
    <row r="596" spans="1:5" ht="21.75" customHeight="1">
      <c r="A596" s="395">
        <v>20806</v>
      </c>
      <c r="B596" s="343" t="s">
        <v>1130</v>
      </c>
      <c r="C596" s="367">
        <v>0</v>
      </c>
      <c r="D596" s="367"/>
      <c r="E596" s="367"/>
    </row>
    <row r="597" spans="1:5" ht="21.75" customHeight="1">
      <c r="A597" s="395">
        <v>2080601</v>
      </c>
      <c r="B597" s="343" t="s">
        <v>1131</v>
      </c>
      <c r="C597" s="367">
        <v>0</v>
      </c>
      <c r="D597" s="367"/>
      <c r="E597" s="367"/>
    </row>
    <row r="598" spans="1:5" ht="21.75" customHeight="1">
      <c r="A598" s="395">
        <v>2080602</v>
      </c>
      <c r="B598" s="343" t="s">
        <v>1132</v>
      </c>
      <c r="C598" s="367">
        <v>0</v>
      </c>
      <c r="D598" s="367"/>
      <c r="E598" s="367"/>
    </row>
    <row r="599" spans="1:5" ht="21.75" customHeight="1">
      <c r="A599" s="395">
        <v>2080699</v>
      </c>
      <c r="B599" s="343" t="s">
        <v>1133</v>
      </c>
      <c r="C599" s="367">
        <v>0</v>
      </c>
      <c r="D599" s="367"/>
      <c r="E599" s="367"/>
    </row>
    <row r="600" spans="1:5" ht="21.75" customHeight="1">
      <c r="A600" s="395">
        <v>20807</v>
      </c>
      <c r="B600" s="343" t="s">
        <v>1134</v>
      </c>
      <c r="C600" s="367">
        <v>0</v>
      </c>
      <c r="D600" s="367"/>
      <c r="E600" s="367"/>
    </row>
    <row r="601" spans="1:5" ht="21.75" customHeight="1">
      <c r="A601" s="395">
        <v>2080701</v>
      </c>
      <c r="B601" s="343" t="s">
        <v>1135</v>
      </c>
      <c r="C601" s="367">
        <v>0</v>
      </c>
      <c r="D601" s="367"/>
      <c r="E601" s="367"/>
    </row>
    <row r="602" spans="1:5" ht="21.75" customHeight="1">
      <c r="A602" s="395">
        <v>2080702</v>
      </c>
      <c r="B602" s="343" t="s">
        <v>1136</v>
      </c>
      <c r="C602" s="367">
        <v>0</v>
      </c>
      <c r="D602" s="367"/>
      <c r="E602" s="367"/>
    </row>
    <row r="603" spans="1:5" ht="21.75" customHeight="1">
      <c r="A603" s="395">
        <v>2080704</v>
      </c>
      <c r="B603" s="343" t="s">
        <v>1137</v>
      </c>
      <c r="C603" s="367">
        <v>3090</v>
      </c>
      <c r="D603" s="367">
        <v>4264</v>
      </c>
      <c r="E603" s="367">
        <v>4264</v>
      </c>
    </row>
    <row r="604" spans="1:5" ht="21.75" customHeight="1">
      <c r="A604" s="395">
        <v>2080705</v>
      </c>
      <c r="B604" s="373" t="s">
        <v>1138</v>
      </c>
      <c r="C604" s="398">
        <f>SUM(C605:C611)</f>
        <v>3391</v>
      </c>
      <c r="D604" s="398">
        <f>SUM(D605:D611)</f>
        <v>4711</v>
      </c>
      <c r="E604" s="398">
        <f>SUM(E605:E611)</f>
        <v>4525</v>
      </c>
    </row>
    <row r="605" spans="1:5" ht="21.75" customHeight="1">
      <c r="A605" s="395">
        <v>2080709</v>
      </c>
      <c r="B605" s="343" t="s">
        <v>1139</v>
      </c>
      <c r="C605" s="367">
        <v>0</v>
      </c>
      <c r="D605" s="367">
        <v>752</v>
      </c>
      <c r="E605" s="367">
        <v>752</v>
      </c>
    </row>
    <row r="606" spans="1:5" ht="21.75" customHeight="1">
      <c r="A606" s="395">
        <v>2080711</v>
      </c>
      <c r="B606" s="343" t="s">
        <v>1140</v>
      </c>
      <c r="C606" s="367">
        <v>0</v>
      </c>
      <c r="D606" s="367">
        <v>6</v>
      </c>
      <c r="E606" s="367">
        <v>6</v>
      </c>
    </row>
    <row r="607" spans="1:5" ht="21.75" customHeight="1">
      <c r="A607" s="395">
        <v>2080712</v>
      </c>
      <c r="B607" s="343" t="s">
        <v>1141</v>
      </c>
      <c r="C607" s="367">
        <v>0</v>
      </c>
      <c r="D607" s="367">
        <v>0</v>
      </c>
      <c r="E607" s="367">
        <v>0</v>
      </c>
    </row>
    <row r="608" spans="1:5" ht="21.75" customHeight="1">
      <c r="A608" s="395">
        <v>2080713</v>
      </c>
      <c r="B608" s="343" t="s">
        <v>1142</v>
      </c>
      <c r="C608" s="367">
        <v>45</v>
      </c>
      <c r="D608" s="367">
        <v>100</v>
      </c>
      <c r="E608" s="367">
        <v>100</v>
      </c>
    </row>
    <row r="609" spans="1:5" ht="21.75" customHeight="1">
      <c r="A609" s="395">
        <v>2080799</v>
      </c>
      <c r="B609" s="343" t="s">
        <v>1143</v>
      </c>
      <c r="C609" s="367">
        <v>596</v>
      </c>
      <c r="D609" s="367">
        <v>628</v>
      </c>
      <c r="E609" s="367">
        <v>628</v>
      </c>
    </row>
    <row r="610" spans="1:5" ht="21.75" customHeight="1">
      <c r="A610" s="395">
        <v>20808</v>
      </c>
      <c r="B610" s="343" t="s">
        <v>1144</v>
      </c>
      <c r="C610" s="367">
        <v>0</v>
      </c>
      <c r="D610" s="367">
        <v>0</v>
      </c>
      <c r="E610" s="367">
        <v>0</v>
      </c>
    </row>
    <row r="611" spans="1:5" ht="21.75" customHeight="1">
      <c r="A611" s="395">
        <v>2080801</v>
      </c>
      <c r="B611" s="343" t="s">
        <v>1145</v>
      </c>
      <c r="C611" s="367">
        <v>2750</v>
      </c>
      <c r="D611" s="367">
        <f>3039+186</f>
        <v>3225</v>
      </c>
      <c r="E611" s="367">
        <v>3039</v>
      </c>
    </row>
    <row r="612" spans="1:5" ht="21.75" customHeight="1">
      <c r="A612" s="395">
        <v>2080802</v>
      </c>
      <c r="B612" s="373" t="s">
        <v>1146</v>
      </c>
      <c r="C612" s="398">
        <f>SUM(C613:C618)</f>
        <v>0</v>
      </c>
      <c r="D612" s="398">
        <f>SUM(D613:D618)</f>
        <v>866</v>
      </c>
      <c r="E612" s="398">
        <f>SUM(E613:E618)</f>
        <v>866</v>
      </c>
    </row>
    <row r="613" spans="1:5" ht="21.75" customHeight="1">
      <c r="A613" s="395">
        <v>2080803</v>
      </c>
      <c r="B613" s="343" t="s">
        <v>1147</v>
      </c>
      <c r="C613" s="367">
        <v>0</v>
      </c>
      <c r="D613" s="367">
        <v>350</v>
      </c>
      <c r="E613" s="367">
        <v>350</v>
      </c>
    </row>
    <row r="614" spans="1:5" ht="21.75" customHeight="1">
      <c r="A614" s="395">
        <v>2080804</v>
      </c>
      <c r="B614" s="343" t="s">
        <v>1148</v>
      </c>
      <c r="C614" s="367">
        <v>0</v>
      </c>
      <c r="D614" s="367">
        <v>0</v>
      </c>
      <c r="E614" s="367">
        <v>0</v>
      </c>
    </row>
    <row r="615" spans="1:5" ht="21.75" customHeight="1">
      <c r="A615" s="395">
        <v>2080805</v>
      </c>
      <c r="B615" s="343" t="s">
        <v>1149</v>
      </c>
      <c r="C615" s="367">
        <v>0</v>
      </c>
      <c r="D615" s="367">
        <v>36</v>
      </c>
      <c r="E615" s="367">
        <v>36</v>
      </c>
    </row>
    <row r="616" spans="1:5" ht="21.75" customHeight="1">
      <c r="A616" s="395">
        <v>2080806</v>
      </c>
      <c r="B616" s="343" t="s">
        <v>1150</v>
      </c>
      <c r="C616" s="367">
        <v>0</v>
      </c>
      <c r="D616" s="367">
        <v>26</v>
      </c>
      <c r="E616" s="367">
        <v>26</v>
      </c>
    </row>
    <row r="617" spans="1:5" ht="21.75" customHeight="1">
      <c r="A617" s="395">
        <v>2080899</v>
      </c>
      <c r="B617" s="343" t="s">
        <v>1151</v>
      </c>
      <c r="C617" s="367">
        <v>0</v>
      </c>
      <c r="D617" s="367">
        <v>200</v>
      </c>
      <c r="E617" s="367">
        <v>200</v>
      </c>
    </row>
    <row r="618" spans="1:5" ht="21.75" customHeight="1">
      <c r="A618" s="395">
        <v>20809</v>
      </c>
      <c r="B618" s="343" t="s">
        <v>1152</v>
      </c>
      <c r="C618" s="367">
        <v>0</v>
      </c>
      <c r="D618" s="367">
        <v>254</v>
      </c>
      <c r="E618" s="367">
        <v>254</v>
      </c>
    </row>
    <row r="619" spans="1:5" ht="21.75" customHeight="1">
      <c r="A619" s="395">
        <v>2080901</v>
      </c>
      <c r="B619" s="373" t="s">
        <v>1153</v>
      </c>
      <c r="C619" s="398">
        <f>SUM(C620:C626)</f>
        <v>258</v>
      </c>
      <c r="D619" s="398">
        <f>SUM(D620:D626)</f>
        <v>1916</v>
      </c>
      <c r="E619" s="398">
        <f>SUM(E620:E626)</f>
        <v>1916</v>
      </c>
    </row>
    <row r="620" spans="1:5" ht="21.75" customHeight="1">
      <c r="A620" s="395">
        <v>2080902</v>
      </c>
      <c r="B620" s="343" t="s">
        <v>1154</v>
      </c>
      <c r="C620" s="367">
        <v>143</v>
      </c>
      <c r="D620" s="367">
        <v>198</v>
      </c>
      <c r="E620" s="367">
        <v>198</v>
      </c>
    </row>
    <row r="621" spans="1:5" ht="21.75" customHeight="1">
      <c r="A621" s="395">
        <v>2080903</v>
      </c>
      <c r="B621" s="343" t="s">
        <v>1155</v>
      </c>
      <c r="C621" s="367">
        <v>0</v>
      </c>
      <c r="D621" s="367">
        <v>1578</v>
      </c>
      <c r="E621" s="367">
        <v>1578</v>
      </c>
    </row>
    <row r="622" spans="1:5" ht="21.75" customHeight="1">
      <c r="A622" s="395">
        <v>2080904</v>
      </c>
      <c r="B622" s="343" t="s">
        <v>1156</v>
      </c>
      <c r="C622" s="367">
        <v>0</v>
      </c>
      <c r="D622" s="367">
        <v>0</v>
      </c>
      <c r="E622" s="367">
        <v>0</v>
      </c>
    </row>
    <row r="623" spans="1:5" ht="21.75" customHeight="1">
      <c r="A623" s="395">
        <v>2080905</v>
      </c>
      <c r="B623" s="343" t="s">
        <v>1157</v>
      </c>
      <c r="C623" s="367">
        <v>40</v>
      </c>
      <c r="D623" s="367">
        <v>65</v>
      </c>
      <c r="E623" s="367">
        <v>65</v>
      </c>
    </row>
    <row r="624" spans="1:5" ht="21.75" customHeight="1">
      <c r="A624" s="395">
        <v>2080999</v>
      </c>
      <c r="B624" s="343" t="s">
        <v>1158</v>
      </c>
      <c r="C624" s="367">
        <v>75</v>
      </c>
      <c r="D624" s="367">
        <v>75</v>
      </c>
      <c r="E624" s="367">
        <v>75</v>
      </c>
    </row>
    <row r="625" spans="1:5" ht="21.75" customHeight="1">
      <c r="A625" s="395">
        <v>20810</v>
      </c>
      <c r="B625" s="343" t="s">
        <v>1159</v>
      </c>
      <c r="C625" s="367">
        <v>0</v>
      </c>
      <c r="D625" s="367">
        <v>0</v>
      </c>
      <c r="E625" s="367">
        <v>0</v>
      </c>
    </row>
    <row r="626" spans="1:5" ht="21.75" customHeight="1">
      <c r="A626" s="395">
        <v>2081001</v>
      </c>
      <c r="B626" s="343" t="s">
        <v>1160</v>
      </c>
      <c r="C626" s="367">
        <v>0</v>
      </c>
      <c r="D626" s="367">
        <v>0</v>
      </c>
      <c r="E626" s="367">
        <v>0</v>
      </c>
    </row>
    <row r="627" spans="1:5" ht="21.75" customHeight="1">
      <c r="A627" s="395">
        <v>2081002</v>
      </c>
      <c r="B627" s="373" t="s">
        <v>1161</v>
      </c>
      <c r="C627" s="398">
        <f>SUM(C628:C635)</f>
        <v>756</v>
      </c>
      <c r="D627" s="398">
        <f>SUM(D628:D635)</f>
        <v>2012</v>
      </c>
      <c r="E627" s="398">
        <f>SUM(E628:E635)</f>
        <v>2012</v>
      </c>
    </row>
    <row r="628" spans="1:5" ht="21.75" customHeight="1">
      <c r="A628" s="395">
        <v>2081003</v>
      </c>
      <c r="B628" s="343" t="s">
        <v>748</v>
      </c>
      <c r="C628" s="367">
        <v>131</v>
      </c>
      <c r="D628" s="367">
        <v>151</v>
      </c>
      <c r="E628" s="367">
        <v>151</v>
      </c>
    </row>
    <row r="629" spans="1:5" ht="21.75" customHeight="1">
      <c r="A629" s="395">
        <v>2081004</v>
      </c>
      <c r="B629" s="343" t="s">
        <v>749</v>
      </c>
      <c r="C629" s="367">
        <v>0</v>
      </c>
      <c r="D629" s="367">
        <v>0</v>
      </c>
      <c r="E629" s="367">
        <v>0</v>
      </c>
    </row>
    <row r="630" spans="1:5" ht="21.75" customHeight="1">
      <c r="A630" s="395">
        <v>2081005</v>
      </c>
      <c r="B630" s="343" t="s">
        <v>750</v>
      </c>
      <c r="C630" s="367">
        <v>0</v>
      </c>
      <c r="D630" s="367">
        <v>0</v>
      </c>
      <c r="E630" s="367">
        <v>0</v>
      </c>
    </row>
    <row r="631" spans="1:5" ht="21.75" customHeight="1">
      <c r="A631" s="395">
        <v>2081006</v>
      </c>
      <c r="B631" s="343" t="s">
        <v>1162</v>
      </c>
      <c r="C631" s="367">
        <v>0</v>
      </c>
      <c r="D631" s="367">
        <v>0</v>
      </c>
      <c r="E631" s="367">
        <v>0</v>
      </c>
    </row>
    <row r="632" spans="1:5" ht="21.75" customHeight="1">
      <c r="A632" s="395">
        <v>2081099</v>
      </c>
      <c r="B632" s="343" t="s">
        <v>1163</v>
      </c>
      <c r="C632" s="367">
        <v>0</v>
      </c>
      <c r="D632" s="367">
        <v>204</v>
      </c>
      <c r="E632" s="367">
        <v>204</v>
      </c>
    </row>
    <row r="633" spans="1:5" ht="21.75" customHeight="1">
      <c r="A633" s="395">
        <v>20811</v>
      </c>
      <c r="B633" s="343" t="s">
        <v>1164</v>
      </c>
      <c r="C633" s="367">
        <v>0</v>
      </c>
      <c r="D633" s="367">
        <v>0</v>
      </c>
      <c r="E633" s="367">
        <v>0</v>
      </c>
    </row>
    <row r="634" spans="1:5" ht="21.75" customHeight="1">
      <c r="A634" s="395">
        <v>2081101</v>
      </c>
      <c r="B634" s="343" t="s">
        <v>1165</v>
      </c>
      <c r="C634" s="367">
        <v>425</v>
      </c>
      <c r="D634" s="367">
        <v>950</v>
      </c>
      <c r="E634" s="367">
        <v>950</v>
      </c>
    </row>
    <row r="635" spans="1:5" ht="21.75" customHeight="1">
      <c r="A635" s="395">
        <v>2081102</v>
      </c>
      <c r="B635" s="343" t="s">
        <v>1166</v>
      </c>
      <c r="C635" s="367">
        <v>200</v>
      </c>
      <c r="D635" s="367">
        <v>707</v>
      </c>
      <c r="E635" s="367">
        <v>707</v>
      </c>
    </row>
    <row r="636" spans="1:5" ht="21.75" customHeight="1">
      <c r="A636" s="395">
        <v>2081103</v>
      </c>
      <c r="B636" s="373" t="s">
        <v>1167</v>
      </c>
      <c r="C636" s="398">
        <f>SUM(C637:C640)</f>
        <v>62</v>
      </c>
      <c r="D636" s="398">
        <f>SUM(D637:D640)</f>
        <v>62</v>
      </c>
      <c r="E636" s="398">
        <f>SUM(E637:E640)</f>
        <v>62</v>
      </c>
    </row>
    <row r="637" spans="1:5" ht="21.75" customHeight="1">
      <c r="A637" s="395">
        <v>2081104</v>
      </c>
      <c r="B637" s="397" t="s">
        <v>748</v>
      </c>
      <c r="C637" s="367">
        <v>62</v>
      </c>
      <c r="D637" s="367">
        <v>62</v>
      </c>
      <c r="E637" s="367">
        <v>62</v>
      </c>
    </row>
    <row r="638" spans="1:5" ht="21.75" customHeight="1">
      <c r="A638" s="395">
        <v>2081105</v>
      </c>
      <c r="B638" s="343" t="s">
        <v>749</v>
      </c>
      <c r="C638" s="367">
        <v>0</v>
      </c>
      <c r="D638" s="367"/>
      <c r="E638" s="367"/>
    </row>
    <row r="639" spans="1:5" ht="21.75" customHeight="1">
      <c r="A639" s="395">
        <v>2081106</v>
      </c>
      <c r="B639" s="343" t="s">
        <v>750</v>
      </c>
      <c r="C639" s="367">
        <v>0</v>
      </c>
      <c r="D639" s="367"/>
      <c r="E639" s="367"/>
    </row>
    <row r="640" spans="1:5" ht="21.75" customHeight="1">
      <c r="A640" s="395">
        <v>2081107</v>
      </c>
      <c r="B640" s="343" t="s">
        <v>1168</v>
      </c>
      <c r="C640" s="367">
        <v>0</v>
      </c>
      <c r="D640" s="367"/>
      <c r="E640" s="367"/>
    </row>
    <row r="641" spans="1:5" ht="21.75" customHeight="1">
      <c r="A641" s="395">
        <v>2081199</v>
      </c>
      <c r="B641" s="373" t="s">
        <v>1169</v>
      </c>
      <c r="C641" s="398">
        <f>SUM(C642:C643)</f>
        <v>11168</v>
      </c>
      <c r="D641" s="398">
        <f>SUM(D642:D643)</f>
        <v>11740</v>
      </c>
      <c r="E641" s="398">
        <f>SUM(E642:E643)</f>
        <v>11740</v>
      </c>
    </row>
    <row r="642" spans="1:5" ht="21.75" customHeight="1">
      <c r="A642" s="395">
        <v>20816</v>
      </c>
      <c r="B642" s="343" t="s">
        <v>1170</v>
      </c>
      <c r="C642" s="367">
        <v>1268</v>
      </c>
      <c r="D642" s="367">
        <v>1268</v>
      </c>
      <c r="E642" s="367">
        <v>1268</v>
      </c>
    </row>
    <row r="643" spans="1:5" ht="21.75" customHeight="1">
      <c r="A643" s="395">
        <v>2081601</v>
      </c>
      <c r="B643" s="343" t="s">
        <v>1171</v>
      </c>
      <c r="C643" s="367">
        <v>9900</v>
      </c>
      <c r="D643" s="367">
        <v>10472</v>
      </c>
      <c r="E643" s="367">
        <v>10472</v>
      </c>
    </row>
    <row r="644" spans="1:5" ht="21.75" customHeight="1">
      <c r="A644" s="395">
        <v>2081602</v>
      </c>
      <c r="B644" s="373" t="s">
        <v>1172</v>
      </c>
      <c r="C644" s="398">
        <f>SUM(C645:C646)</f>
        <v>235</v>
      </c>
      <c r="D644" s="398">
        <f>SUM(D645:D646)</f>
        <v>316</v>
      </c>
      <c r="E644" s="398">
        <f>SUM(E645:E646)</f>
        <v>316</v>
      </c>
    </row>
    <row r="645" spans="1:5" ht="21.75" customHeight="1">
      <c r="A645" s="395">
        <v>2081603</v>
      </c>
      <c r="B645" s="343" t="s">
        <v>1173</v>
      </c>
      <c r="C645" s="367">
        <v>200</v>
      </c>
      <c r="D645" s="367">
        <v>200</v>
      </c>
      <c r="E645" s="367">
        <v>200</v>
      </c>
    </row>
    <row r="646" spans="1:5" ht="21.75" customHeight="1">
      <c r="A646" s="395">
        <v>2081699</v>
      </c>
      <c r="B646" s="343" t="s">
        <v>1174</v>
      </c>
      <c r="C646" s="367">
        <v>35</v>
      </c>
      <c r="D646" s="367">
        <v>116</v>
      </c>
      <c r="E646" s="367">
        <v>116</v>
      </c>
    </row>
    <row r="647" spans="1:5" ht="21.75" customHeight="1">
      <c r="A647" s="395">
        <v>20819</v>
      </c>
      <c r="B647" s="373" t="s">
        <v>1175</v>
      </c>
      <c r="C647" s="398">
        <f>SUM(C648:C649)</f>
        <v>1730</v>
      </c>
      <c r="D647" s="398">
        <f>SUM(D648:D649)</f>
        <v>2042</v>
      </c>
      <c r="E647" s="398">
        <f>SUM(E648:E649)</f>
        <v>2042</v>
      </c>
    </row>
    <row r="648" spans="1:5" ht="21.75" customHeight="1">
      <c r="A648" s="395">
        <v>2081901</v>
      </c>
      <c r="B648" s="343" t="s">
        <v>1176</v>
      </c>
      <c r="C648" s="367">
        <v>1730</v>
      </c>
      <c r="D648" s="367">
        <v>1820</v>
      </c>
      <c r="E648" s="367">
        <v>1820</v>
      </c>
    </row>
    <row r="649" spans="1:5" ht="21.75" customHeight="1">
      <c r="A649" s="395">
        <v>2081902</v>
      </c>
      <c r="B649" s="343" t="s">
        <v>1177</v>
      </c>
      <c r="C649" s="367">
        <v>0</v>
      </c>
      <c r="D649" s="367">
        <v>222</v>
      </c>
      <c r="E649" s="367">
        <v>222</v>
      </c>
    </row>
    <row r="650" spans="1:5" ht="21.75" customHeight="1">
      <c r="A650" s="395">
        <v>20820</v>
      </c>
      <c r="B650" s="373" t="s">
        <v>1178</v>
      </c>
      <c r="C650" s="367">
        <f>SUM(C651:C652)</f>
        <v>0</v>
      </c>
      <c r="D650" s="367"/>
      <c r="E650" s="367"/>
    </row>
    <row r="651" spans="1:5" ht="21.75" customHeight="1">
      <c r="A651" s="395">
        <v>2082001</v>
      </c>
      <c r="B651" s="343" t="s">
        <v>1179</v>
      </c>
      <c r="C651" s="367">
        <v>0</v>
      </c>
      <c r="D651" s="367"/>
      <c r="E651" s="367"/>
    </row>
    <row r="652" spans="1:5" ht="21.75" customHeight="1">
      <c r="A652" s="395">
        <v>2082002</v>
      </c>
      <c r="B652" s="343" t="s">
        <v>1180</v>
      </c>
      <c r="C652" s="367">
        <v>0</v>
      </c>
      <c r="D652" s="367"/>
      <c r="E652" s="367"/>
    </row>
    <row r="653" spans="1:5" ht="21.75" customHeight="1">
      <c r="A653" s="395">
        <v>20821</v>
      </c>
      <c r="B653" s="373" t="s">
        <v>1181</v>
      </c>
      <c r="C653" s="367">
        <f>SUM(C654:C655)</f>
        <v>0</v>
      </c>
      <c r="D653" s="367"/>
      <c r="E653" s="367"/>
    </row>
    <row r="654" spans="1:5" ht="21.75" customHeight="1">
      <c r="A654" s="395">
        <v>2082101</v>
      </c>
      <c r="B654" s="343" t="s">
        <v>1182</v>
      </c>
      <c r="C654" s="367">
        <v>0</v>
      </c>
      <c r="D654" s="367"/>
      <c r="E654" s="367"/>
    </row>
    <row r="655" spans="1:5" ht="21.75" customHeight="1">
      <c r="A655" s="395">
        <v>2082102</v>
      </c>
      <c r="B655" s="343" t="s">
        <v>1183</v>
      </c>
      <c r="C655" s="367">
        <v>0</v>
      </c>
      <c r="D655" s="367"/>
      <c r="E655" s="367"/>
    </row>
    <row r="656" spans="1:5" ht="21.75" customHeight="1">
      <c r="A656" s="395">
        <v>20824</v>
      </c>
      <c r="B656" s="373" t="s">
        <v>1184</v>
      </c>
      <c r="C656" s="398">
        <f>SUM(C657:C659)</f>
        <v>12919</v>
      </c>
      <c r="D656" s="398">
        <f>SUM(D657:D659)</f>
        <v>15269</v>
      </c>
      <c r="E656" s="398">
        <f>SUM(E657:E659)</f>
        <v>15269</v>
      </c>
    </row>
    <row r="657" spans="1:5" ht="21.75" customHeight="1">
      <c r="A657" s="395">
        <v>2082401</v>
      </c>
      <c r="B657" s="343" t="s">
        <v>1185</v>
      </c>
      <c r="C657" s="367">
        <v>0</v>
      </c>
      <c r="D657" s="367"/>
      <c r="E657" s="367"/>
    </row>
    <row r="658" spans="1:5" ht="21.75" customHeight="1">
      <c r="A658" s="395">
        <v>2082402</v>
      </c>
      <c r="B658" s="343" t="s">
        <v>1186</v>
      </c>
      <c r="C658" s="367">
        <v>12919</v>
      </c>
      <c r="D658" s="367">
        <v>13570</v>
      </c>
      <c r="E658" s="367">
        <v>13570</v>
      </c>
    </row>
    <row r="659" spans="1:5" ht="21.75" customHeight="1">
      <c r="A659" s="395">
        <v>20825</v>
      </c>
      <c r="B659" s="343" t="s">
        <v>1187</v>
      </c>
      <c r="C659" s="367">
        <v>0</v>
      </c>
      <c r="D659" s="367">
        <v>1699</v>
      </c>
      <c r="E659" s="367">
        <v>1699</v>
      </c>
    </row>
    <row r="660" spans="1:5" ht="21.75" customHeight="1">
      <c r="A660" s="395">
        <v>2082501</v>
      </c>
      <c r="B660" s="373" t="s">
        <v>1188</v>
      </c>
      <c r="C660" s="398">
        <f>SUM(C661:C664)</f>
        <v>0</v>
      </c>
      <c r="D660" s="398"/>
      <c r="E660" s="398"/>
    </row>
    <row r="661" spans="1:5" ht="21.75" customHeight="1">
      <c r="A661" s="395">
        <v>2082502</v>
      </c>
      <c r="B661" s="343" t="s">
        <v>1189</v>
      </c>
      <c r="C661" s="367">
        <v>0</v>
      </c>
      <c r="D661" s="367"/>
      <c r="E661" s="367"/>
    </row>
    <row r="662" spans="1:5" ht="21.75" customHeight="1">
      <c r="A662" s="395">
        <v>20826</v>
      </c>
      <c r="B662" s="343" t="s">
        <v>1190</v>
      </c>
      <c r="C662" s="367">
        <v>0</v>
      </c>
      <c r="D662" s="367"/>
      <c r="E662" s="367"/>
    </row>
    <row r="663" spans="1:5" ht="21.75" customHeight="1">
      <c r="A663" s="395">
        <v>2082601</v>
      </c>
      <c r="B663" s="343" t="s">
        <v>1191</v>
      </c>
      <c r="C663" s="367">
        <v>0</v>
      </c>
      <c r="D663" s="367"/>
      <c r="E663" s="367"/>
    </row>
    <row r="664" spans="1:5" ht="21.75" customHeight="1">
      <c r="A664" s="395">
        <v>2082602</v>
      </c>
      <c r="B664" s="343" t="s">
        <v>1192</v>
      </c>
      <c r="C664" s="367">
        <v>0</v>
      </c>
      <c r="D664" s="367"/>
      <c r="E664" s="367"/>
    </row>
    <row r="665" spans="1:5" ht="21.75" customHeight="1">
      <c r="A665" s="395">
        <v>2082699</v>
      </c>
      <c r="B665" s="373" t="s">
        <v>1193</v>
      </c>
      <c r="C665" s="398">
        <f>SUM(C666:C672)</f>
        <v>160</v>
      </c>
      <c r="D665" s="398">
        <f>SUM(D666:D672)</f>
        <v>324</v>
      </c>
      <c r="E665" s="398">
        <f>SUM(E666:E672)</f>
        <v>324</v>
      </c>
    </row>
    <row r="666" spans="1:5" ht="21.75" customHeight="1">
      <c r="A666" s="395">
        <v>20827</v>
      </c>
      <c r="B666" s="343" t="s">
        <v>748</v>
      </c>
      <c r="C666" s="367">
        <v>85</v>
      </c>
      <c r="D666" s="367">
        <v>165</v>
      </c>
      <c r="E666" s="367">
        <v>165</v>
      </c>
    </row>
    <row r="667" spans="1:5" ht="21.75" customHeight="1">
      <c r="A667" s="395">
        <v>2082701</v>
      </c>
      <c r="B667" s="343" t="s">
        <v>749</v>
      </c>
      <c r="C667" s="367">
        <v>0</v>
      </c>
      <c r="D667" s="367">
        <v>32</v>
      </c>
      <c r="E667" s="367">
        <v>32</v>
      </c>
    </row>
    <row r="668" spans="1:5" ht="21.75" customHeight="1">
      <c r="A668" s="395">
        <v>2082702</v>
      </c>
      <c r="B668" s="343" t="s">
        <v>750</v>
      </c>
      <c r="C668" s="367">
        <v>0</v>
      </c>
      <c r="D668" s="367"/>
      <c r="E668" s="367"/>
    </row>
    <row r="669" spans="1:5" ht="21.75" customHeight="1">
      <c r="A669" s="395">
        <v>2082703</v>
      </c>
      <c r="B669" s="343" t="s">
        <v>1194</v>
      </c>
      <c r="C669" s="367">
        <v>0</v>
      </c>
      <c r="D669" s="367">
        <v>20</v>
      </c>
      <c r="E669" s="367">
        <v>20</v>
      </c>
    </row>
    <row r="670" spans="1:5" ht="21.75" customHeight="1">
      <c r="A670" s="395">
        <v>2082799</v>
      </c>
      <c r="B670" s="343" t="s">
        <v>1195</v>
      </c>
      <c r="C670" s="367">
        <v>0</v>
      </c>
      <c r="D670" s="367"/>
      <c r="E670" s="367"/>
    </row>
    <row r="671" spans="1:5" ht="21.75" customHeight="1">
      <c r="A671" s="395">
        <v>20828</v>
      </c>
      <c r="B671" s="343" t="s">
        <v>757</v>
      </c>
      <c r="C671" s="367">
        <v>75</v>
      </c>
      <c r="D671" s="367">
        <v>107</v>
      </c>
      <c r="E671" s="367">
        <v>107</v>
      </c>
    </row>
    <row r="672" spans="1:5" ht="21.75" customHeight="1">
      <c r="A672" s="395">
        <v>2082801</v>
      </c>
      <c r="B672" s="343" t="s">
        <v>1196</v>
      </c>
      <c r="C672" s="367">
        <v>0</v>
      </c>
      <c r="D672" s="367"/>
      <c r="E672" s="367"/>
    </row>
    <row r="673" spans="1:5" ht="21.75" customHeight="1">
      <c r="A673" s="395">
        <v>2082802</v>
      </c>
      <c r="B673" s="373" t="s">
        <v>1197</v>
      </c>
      <c r="C673" s="398">
        <f>SUM(C674:C675)</f>
        <v>1221</v>
      </c>
      <c r="D673" s="398">
        <f>SUM(D674:D675)</f>
        <v>3125</v>
      </c>
      <c r="E673" s="398">
        <f>SUM(E674:E675)</f>
        <v>3125</v>
      </c>
    </row>
    <row r="674" spans="1:5" ht="21.75" customHeight="1">
      <c r="A674" s="395">
        <v>2082803</v>
      </c>
      <c r="B674" s="343" t="s">
        <v>1198</v>
      </c>
      <c r="C674" s="367">
        <f>1434-213</f>
        <v>1221</v>
      </c>
      <c r="D674" s="367">
        <v>1221</v>
      </c>
      <c r="E674" s="367">
        <v>1221</v>
      </c>
    </row>
    <row r="675" spans="1:5" ht="21.75" customHeight="1">
      <c r="A675" s="395">
        <v>2082804</v>
      </c>
      <c r="B675" s="343" t="s">
        <v>1199</v>
      </c>
      <c r="C675" s="367">
        <v>0</v>
      </c>
      <c r="D675" s="367">
        <v>1904</v>
      </c>
      <c r="E675" s="367">
        <v>1904</v>
      </c>
    </row>
    <row r="676" spans="1:5" ht="21.75" customHeight="1">
      <c r="A676" s="395">
        <v>2082805</v>
      </c>
      <c r="B676" s="373" t="s">
        <v>256</v>
      </c>
      <c r="C676" s="398">
        <f>C677</f>
        <v>0</v>
      </c>
      <c r="D676" s="398">
        <f>D677</f>
        <v>974</v>
      </c>
      <c r="E676" s="398">
        <f>E677</f>
        <v>974</v>
      </c>
    </row>
    <row r="677" spans="1:5" ht="21.75" customHeight="1">
      <c r="A677" s="395">
        <v>2082850</v>
      </c>
      <c r="B677" s="343" t="s">
        <v>1200</v>
      </c>
      <c r="C677" s="367">
        <v>0</v>
      </c>
      <c r="D677" s="367">
        <v>974</v>
      </c>
      <c r="E677" s="367">
        <v>974</v>
      </c>
    </row>
    <row r="678" spans="1:5" ht="21.75" customHeight="1">
      <c r="A678" s="395">
        <v>2082899</v>
      </c>
      <c r="B678" s="373" t="s">
        <v>75</v>
      </c>
      <c r="C678" s="398">
        <f>C679+C684+C698+C702+C714+C717+C721+C726+C730+C734+C737+C746+C748</f>
        <v>25297</v>
      </c>
      <c r="D678" s="398">
        <f>D679+D684+D698+D702+D714+D717+D721+D726+D730+D734+D737+D746+D748</f>
        <v>32914</v>
      </c>
      <c r="E678" s="398">
        <f>E679+E684+E698+E702+E714+E717+E721+E726+E730+E734+E737+E746+E748</f>
        <v>32914</v>
      </c>
    </row>
    <row r="679" spans="1:5" ht="21.75" customHeight="1">
      <c r="A679" s="395">
        <v>20830</v>
      </c>
      <c r="B679" s="373" t="s">
        <v>1201</v>
      </c>
      <c r="C679" s="398">
        <f>SUM(C680:C683)</f>
        <v>475</v>
      </c>
      <c r="D679" s="398">
        <f>SUM(D680:D683)</f>
        <v>925</v>
      </c>
      <c r="E679" s="398">
        <f>SUM(E680:E683)</f>
        <v>925</v>
      </c>
    </row>
    <row r="680" spans="1:5" ht="21.75" customHeight="1">
      <c r="A680" s="395">
        <v>2083001</v>
      </c>
      <c r="B680" s="343" t="s">
        <v>748</v>
      </c>
      <c r="C680" s="367">
        <v>415</v>
      </c>
      <c r="D680" s="367">
        <v>765</v>
      </c>
      <c r="E680" s="367">
        <v>765</v>
      </c>
    </row>
    <row r="681" spans="1:5" ht="21.75" customHeight="1">
      <c r="A681" s="395">
        <v>2083099</v>
      </c>
      <c r="B681" s="343" t="s">
        <v>749</v>
      </c>
      <c r="C681" s="367">
        <v>10</v>
      </c>
      <c r="D681" s="367">
        <v>10</v>
      </c>
      <c r="E681" s="367">
        <v>10</v>
      </c>
    </row>
    <row r="682" spans="1:5" ht="21.75" customHeight="1">
      <c r="A682" s="395">
        <v>20899</v>
      </c>
      <c r="B682" s="343" t="s">
        <v>750</v>
      </c>
      <c r="C682" s="367">
        <v>0</v>
      </c>
      <c r="D682" s="367">
        <v>0</v>
      </c>
      <c r="E682" s="367">
        <v>0</v>
      </c>
    </row>
    <row r="683" spans="1:5" ht="21.75" customHeight="1">
      <c r="A683" s="395">
        <v>2089901</v>
      </c>
      <c r="B683" s="343" t="s">
        <v>1202</v>
      </c>
      <c r="C683" s="367">
        <v>50</v>
      </c>
      <c r="D683" s="367">
        <v>150</v>
      </c>
      <c r="E683" s="367">
        <v>150</v>
      </c>
    </row>
    <row r="684" spans="1:5" ht="21.75" customHeight="1">
      <c r="A684" s="395">
        <v>210</v>
      </c>
      <c r="B684" s="373" t="s">
        <v>1203</v>
      </c>
      <c r="C684" s="398">
        <f>SUM(C685:C697)</f>
        <v>445</v>
      </c>
      <c r="D684" s="398">
        <f>SUM(D685:D697)</f>
        <v>445</v>
      </c>
      <c r="E684" s="398">
        <f>SUM(E685:E697)</f>
        <v>445</v>
      </c>
    </row>
    <row r="685" spans="1:5" ht="21.75" customHeight="1">
      <c r="A685" s="395">
        <v>21001</v>
      </c>
      <c r="B685" s="343" t="s">
        <v>1204</v>
      </c>
      <c r="C685" s="367">
        <v>120</v>
      </c>
      <c r="D685" s="367">
        <v>120</v>
      </c>
      <c r="E685" s="367">
        <v>120</v>
      </c>
    </row>
    <row r="686" spans="1:5" ht="21.75" customHeight="1">
      <c r="A686" s="395">
        <v>2100101</v>
      </c>
      <c r="B686" s="343" t="s">
        <v>1205</v>
      </c>
      <c r="C686" s="367">
        <v>85</v>
      </c>
      <c r="D686" s="367">
        <v>85</v>
      </c>
      <c r="E686" s="367">
        <v>85</v>
      </c>
    </row>
    <row r="687" spans="1:5" ht="21.75" customHeight="1">
      <c r="A687" s="395">
        <v>2100102</v>
      </c>
      <c r="B687" s="343" t="s">
        <v>1206</v>
      </c>
      <c r="C687" s="367">
        <v>215</v>
      </c>
      <c r="D687" s="367">
        <v>215</v>
      </c>
      <c r="E687" s="367">
        <v>215</v>
      </c>
    </row>
    <row r="688" spans="1:5" ht="21.75" customHeight="1">
      <c r="A688" s="395">
        <v>2100103</v>
      </c>
      <c r="B688" s="343" t="s">
        <v>1207</v>
      </c>
      <c r="C688" s="367">
        <v>0</v>
      </c>
      <c r="D688" s="367">
        <v>0</v>
      </c>
      <c r="E688" s="367">
        <v>0</v>
      </c>
    </row>
    <row r="689" spans="1:5" ht="21.75" customHeight="1">
      <c r="A689" s="395">
        <v>2100199</v>
      </c>
      <c r="B689" s="343" t="s">
        <v>1208</v>
      </c>
      <c r="C689" s="367">
        <v>25</v>
      </c>
      <c r="D689" s="367">
        <v>25</v>
      </c>
      <c r="E689" s="367">
        <v>25</v>
      </c>
    </row>
    <row r="690" spans="1:5" ht="21.75" customHeight="1">
      <c r="A690" s="395">
        <v>21002</v>
      </c>
      <c r="B690" s="343" t="s">
        <v>1209</v>
      </c>
      <c r="C690" s="367">
        <v>0</v>
      </c>
      <c r="D690" s="367"/>
      <c r="E690" s="367"/>
    </row>
    <row r="691" spans="1:5" ht="21.75" customHeight="1">
      <c r="A691" s="395">
        <v>2100201</v>
      </c>
      <c r="B691" s="343" t="s">
        <v>1210</v>
      </c>
      <c r="C691" s="367">
        <v>0</v>
      </c>
      <c r="D691" s="367"/>
      <c r="E691" s="367"/>
    </row>
    <row r="692" spans="1:5" ht="21.75" customHeight="1">
      <c r="A692" s="395">
        <v>2100202</v>
      </c>
      <c r="B692" s="343" t="s">
        <v>1211</v>
      </c>
      <c r="C692" s="367">
        <v>0</v>
      </c>
      <c r="D692" s="367"/>
      <c r="E692" s="367"/>
    </row>
    <row r="693" spans="1:5" ht="21.75" customHeight="1">
      <c r="A693" s="395">
        <v>2100203</v>
      </c>
      <c r="B693" s="343" t="s">
        <v>1212</v>
      </c>
      <c r="C693" s="367">
        <v>0</v>
      </c>
      <c r="D693" s="367"/>
      <c r="E693" s="367"/>
    </row>
    <row r="694" spans="1:5" ht="21.75" customHeight="1">
      <c r="A694" s="395">
        <v>2100204</v>
      </c>
      <c r="B694" s="343" t="s">
        <v>1213</v>
      </c>
      <c r="C694" s="367">
        <v>0</v>
      </c>
      <c r="D694" s="367"/>
      <c r="E694" s="367"/>
    </row>
    <row r="695" spans="1:5" ht="21.75" customHeight="1">
      <c r="A695" s="395">
        <v>2100205</v>
      </c>
      <c r="B695" s="343" t="s">
        <v>1214</v>
      </c>
      <c r="C695" s="367">
        <v>0</v>
      </c>
      <c r="D695" s="367"/>
      <c r="E695" s="367"/>
    </row>
    <row r="696" spans="1:5" ht="21.75" customHeight="1">
      <c r="A696" s="395">
        <v>2100206</v>
      </c>
      <c r="B696" s="343" t="s">
        <v>1215</v>
      </c>
      <c r="C696" s="367">
        <v>0</v>
      </c>
      <c r="D696" s="367"/>
      <c r="E696" s="367"/>
    </row>
    <row r="697" spans="1:5" ht="21.75" customHeight="1">
      <c r="A697" s="395">
        <v>2100207</v>
      </c>
      <c r="B697" s="343" t="s">
        <v>1216</v>
      </c>
      <c r="C697" s="367">
        <v>0</v>
      </c>
      <c r="D697" s="367"/>
      <c r="E697" s="367"/>
    </row>
    <row r="698" spans="1:5" ht="21.75" customHeight="1">
      <c r="A698" s="395">
        <v>2100208</v>
      </c>
      <c r="B698" s="373" t="s">
        <v>1217</v>
      </c>
      <c r="C698" s="398">
        <f>SUM(C699:C701)</f>
        <v>4072</v>
      </c>
      <c r="D698" s="398">
        <f>SUM(D699:D701)</f>
        <v>4702</v>
      </c>
      <c r="E698" s="398">
        <f>SUM(E699:E701)</f>
        <v>4702</v>
      </c>
    </row>
    <row r="699" spans="1:5" ht="21.75" customHeight="1">
      <c r="A699" s="395">
        <v>2100209</v>
      </c>
      <c r="B699" s="343" t="s">
        <v>1218</v>
      </c>
      <c r="C699" s="367">
        <v>152</v>
      </c>
      <c r="D699" s="367">
        <v>352</v>
      </c>
      <c r="E699" s="367">
        <v>352</v>
      </c>
    </row>
    <row r="700" spans="1:5" ht="21.75" customHeight="1">
      <c r="A700" s="395">
        <v>2100210</v>
      </c>
      <c r="B700" s="343" t="s">
        <v>1219</v>
      </c>
      <c r="C700" s="367">
        <f>1180+500</f>
        <v>1680</v>
      </c>
      <c r="D700" s="367">
        <f>2750-1320</f>
        <v>1430</v>
      </c>
      <c r="E700" s="367">
        <f>2750-1320</f>
        <v>1430</v>
      </c>
    </row>
    <row r="701" spans="1:5" ht="21.75" customHeight="1">
      <c r="A701" s="395">
        <v>2100211</v>
      </c>
      <c r="B701" s="343" t="s">
        <v>1220</v>
      </c>
      <c r="C701" s="367">
        <f>1440+800</f>
        <v>2240</v>
      </c>
      <c r="D701" s="367">
        <v>2920</v>
      </c>
      <c r="E701" s="367">
        <v>2920</v>
      </c>
    </row>
    <row r="702" spans="1:5" ht="21.75" customHeight="1">
      <c r="A702" s="395">
        <v>2100212</v>
      </c>
      <c r="B702" s="373" t="s">
        <v>1221</v>
      </c>
      <c r="C702" s="398">
        <f>SUM(C703:C713)</f>
        <v>5110</v>
      </c>
      <c r="D702" s="398">
        <f>SUM(D703:D713)</f>
        <v>9562</v>
      </c>
      <c r="E702" s="398">
        <f>SUM(E703:E713)</f>
        <v>9562</v>
      </c>
    </row>
    <row r="703" spans="1:5" ht="21.75" customHeight="1">
      <c r="A703" s="395">
        <v>2100299</v>
      </c>
      <c r="B703" s="343" t="s">
        <v>1222</v>
      </c>
      <c r="C703" s="367">
        <v>520</v>
      </c>
      <c r="D703" s="367">
        <v>740</v>
      </c>
      <c r="E703" s="367">
        <v>740</v>
      </c>
    </row>
    <row r="704" spans="1:5" ht="21.75" customHeight="1">
      <c r="A704" s="395">
        <v>21003</v>
      </c>
      <c r="B704" s="343" t="s">
        <v>1223</v>
      </c>
      <c r="C704" s="367">
        <v>235</v>
      </c>
      <c r="D704" s="367">
        <v>305</v>
      </c>
      <c r="E704" s="367">
        <v>305</v>
      </c>
    </row>
    <row r="705" spans="1:5" ht="21.75" customHeight="1">
      <c r="A705" s="395">
        <v>2100301</v>
      </c>
      <c r="B705" s="343" t="s">
        <v>1224</v>
      </c>
      <c r="C705" s="367">
        <v>705</v>
      </c>
      <c r="D705" s="367">
        <v>805</v>
      </c>
      <c r="E705" s="367">
        <v>805</v>
      </c>
    </row>
    <row r="706" spans="1:5" ht="21.75" customHeight="1">
      <c r="A706" s="395">
        <v>2100302</v>
      </c>
      <c r="B706" s="343" t="s">
        <v>1225</v>
      </c>
      <c r="C706" s="367">
        <v>0</v>
      </c>
      <c r="D706" s="367">
        <v>0</v>
      </c>
      <c r="E706" s="367">
        <v>0</v>
      </c>
    </row>
    <row r="707" spans="1:5" ht="21.75" customHeight="1">
      <c r="A707" s="395">
        <v>2100399</v>
      </c>
      <c r="B707" s="343" t="s">
        <v>1226</v>
      </c>
      <c r="C707" s="367">
        <v>0</v>
      </c>
      <c r="D707" s="367">
        <v>0</v>
      </c>
      <c r="E707" s="367">
        <v>0</v>
      </c>
    </row>
    <row r="708" spans="1:5" ht="21.75" customHeight="1">
      <c r="A708" s="395">
        <v>21004</v>
      </c>
      <c r="B708" s="343" t="s">
        <v>1227</v>
      </c>
      <c r="C708" s="367">
        <v>0</v>
      </c>
      <c r="D708" s="367">
        <v>0</v>
      </c>
      <c r="E708" s="367">
        <v>0</v>
      </c>
    </row>
    <row r="709" spans="1:5" ht="21.75" customHeight="1">
      <c r="A709" s="395">
        <v>2100401</v>
      </c>
      <c r="B709" s="343" t="s">
        <v>1228</v>
      </c>
      <c r="C709" s="367">
        <v>0</v>
      </c>
      <c r="D709" s="367">
        <v>0</v>
      </c>
      <c r="E709" s="367">
        <v>0</v>
      </c>
    </row>
    <row r="710" spans="1:5" ht="21.75" customHeight="1">
      <c r="A710" s="395">
        <v>2100402</v>
      </c>
      <c r="B710" s="343" t="s">
        <v>1229</v>
      </c>
      <c r="C710" s="367">
        <f>4100-1300</f>
        <v>2800</v>
      </c>
      <c r="D710" s="367">
        <f>6304-155</f>
        <v>6149</v>
      </c>
      <c r="E710" s="367">
        <f>6304-155</f>
        <v>6149</v>
      </c>
    </row>
    <row r="711" spans="1:5" ht="21.75" customHeight="1">
      <c r="A711" s="395">
        <v>2100403</v>
      </c>
      <c r="B711" s="343" t="s">
        <v>1230</v>
      </c>
      <c r="C711" s="367">
        <v>850</v>
      </c>
      <c r="D711" s="367">
        <v>1540</v>
      </c>
      <c r="E711" s="367">
        <v>1540</v>
      </c>
    </row>
    <row r="712" spans="1:5" ht="21.75" customHeight="1">
      <c r="A712" s="395">
        <v>2100404</v>
      </c>
      <c r="B712" s="343" t="s">
        <v>1231</v>
      </c>
      <c r="C712" s="367"/>
      <c r="D712" s="367">
        <v>0</v>
      </c>
      <c r="E712" s="367">
        <v>0</v>
      </c>
    </row>
    <row r="713" spans="1:5" ht="21.75" customHeight="1">
      <c r="A713" s="395">
        <v>2100405</v>
      </c>
      <c r="B713" s="343" t="s">
        <v>1232</v>
      </c>
      <c r="C713" s="367">
        <v>0</v>
      </c>
      <c r="D713" s="367">
        <v>23</v>
      </c>
      <c r="E713" s="367">
        <v>23</v>
      </c>
    </row>
    <row r="714" spans="1:5" ht="21.75" customHeight="1">
      <c r="A714" s="395">
        <v>2100406</v>
      </c>
      <c r="B714" s="373" t="s">
        <v>1233</v>
      </c>
      <c r="C714" s="398">
        <f>SUM(C715:C716)</f>
        <v>0</v>
      </c>
      <c r="D714" s="398">
        <f>SUM(D715:D716)</f>
        <v>300</v>
      </c>
      <c r="E714" s="398">
        <f>SUM(E715:E716)</f>
        <v>300</v>
      </c>
    </row>
    <row r="715" spans="1:5" ht="21.75" customHeight="1">
      <c r="A715" s="395">
        <v>2100407</v>
      </c>
      <c r="B715" s="343" t="s">
        <v>1234</v>
      </c>
      <c r="C715" s="367">
        <v>0</v>
      </c>
      <c r="D715" s="367">
        <v>300</v>
      </c>
      <c r="E715" s="367">
        <v>300</v>
      </c>
    </row>
    <row r="716" spans="1:5" ht="21.75" customHeight="1">
      <c r="A716" s="395">
        <v>2100408</v>
      </c>
      <c r="B716" s="343" t="s">
        <v>1235</v>
      </c>
      <c r="C716" s="367">
        <v>0</v>
      </c>
      <c r="D716" s="367"/>
      <c r="E716" s="367"/>
    </row>
    <row r="717" spans="1:5" ht="21.75" customHeight="1">
      <c r="A717" s="395">
        <v>2100409</v>
      </c>
      <c r="B717" s="373" t="s">
        <v>1236</v>
      </c>
      <c r="C717" s="398">
        <f>SUM(C718:C720)</f>
        <v>1100</v>
      </c>
      <c r="D717" s="398">
        <f>SUM(D718:D720)</f>
        <v>1374</v>
      </c>
      <c r="E717" s="398">
        <f>SUM(E718:E720)</f>
        <v>1374</v>
      </c>
    </row>
    <row r="718" spans="1:5" ht="21.75" customHeight="1">
      <c r="A718" s="395">
        <v>2100410</v>
      </c>
      <c r="B718" s="343" t="s">
        <v>1237</v>
      </c>
      <c r="C718" s="367">
        <v>100</v>
      </c>
      <c r="D718" s="367">
        <v>120</v>
      </c>
      <c r="E718" s="367">
        <v>120</v>
      </c>
    </row>
    <row r="719" spans="1:5" ht="21.75" customHeight="1">
      <c r="A719" s="395">
        <v>2100499</v>
      </c>
      <c r="B719" s="343" t="s">
        <v>1238</v>
      </c>
      <c r="C719" s="367">
        <v>1000</v>
      </c>
      <c r="D719" s="367">
        <v>1254</v>
      </c>
      <c r="E719" s="367">
        <v>1254</v>
      </c>
    </row>
    <row r="720" spans="1:5" ht="21.75" customHeight="1">
      <c r="A720" s="395">
        <v>21006</v>
      </c>
      <c r="B720" s="343" t="s">
        <v>1239</v>
      </c>
      <c r="C720" s="367">
        <v>0</v>
      </c>
      <c r="D720" s="367">
        <v>0</v>
      </c>
      <c r="E720" s="367">
        <v>0</v>
      </c>
    </row>
    <row r="721" spans="1:5" ht="21.75" customHeight="1">
      <c r="A721" s="395">
        <v>2100601</v>
      </c>
      <c r="B721" s="373" t="s">
        <v>1240</v>
      </c>
      <c r="C721" s="398">
        <f>SUM(C722:C725)</f>
        <v>6530</v>
      </c>
      <c r="D721" s="398">
        <f>SUM(D722:D725)</f>
        <v>5585</v>
      </c>
      <c r="E721" s="398">
        <f>SUM(E722:E725)</f>
        <v>5585</v>
      </c>
    </row>
    <row r="722" spans="1:5" ht="21.75" customHeight="1">
      <c r="A722" s="395">
        <v>2100699</v>
      </c>
      <c r="B722" s="343" t="s">
        <v>1241</v>
      </c>
      <c r="C722" s="367">
        <v>1650</v>
      </c>
      <c r="D722" s="367">
        <v>2035</v>
      </c>
      <c r="E722" s="367">
        <v>2035</v>
      </c>
    </row>
    <row r="723" spans="1:5" ht="21.75" customHeight="1">
      <c r="A723" s="395">
        <v>21007</v>
      </c>
      <c r="B723" s="343" t="s">
        <v>1242</v>
      </c>
      <c r="C723" s="367">
        <v>4600</v>
      </c>
      <c r="D723" s="367">
        <v>2850</v>
      </c>
      <c r="E723" s="367">
        <v>2850</v>
      </c>
    </row>
    <row r="724" spans="1:5" ht="21.75" customHeight="1">
      <c r="A724" s="395">
        <v>2100716</v>
      </c>
      <c r="B724" s="343" t="s">
        <v>1243</v>
      </c>
      <c r="C724" s="367">
        <v>280</v>
      </c>
      <c r="D724" s="367">
        <v>700</v>
      </c>
      <c r="E724" s="367">
        <v>700</v>
      </c>
    </row>
    <row r="725" spans="1:5" ht="21.75" customHeight="1">
      <c r="A725" s="395">
        <v>2100717</v>
      </c>
      <c r="B725" s="343" t="s">
        <v>1244</v>
      </c>
      <c r="C725" s="367">
        <v>0</v>
      </c>
      <c r="D725" s="367">
        <v>0</v>
      </c>
      <c r="E725" s="367">
        <v>0</v>
      </c>
    </row>
    <row r="726" spans="1:5" ht="21.75" customHeight="1">
      <c r="A726" s="395">
        <v>2100799</v>
      </c>
      <c r="B726" s="373" t="s">
        <v>1245</v>
      </c>
      <c r="C726" s="398">
        <f>SUM(C727:C729)</f>
        <v>2385</v>
      </c>
      <c r="D726" s="398">
        <f>SUM(D727:D729)</f>
        <v>2585</v>
      </c>
      <c r="E726" s="398">
        <f>SUM(E727:E729)</f>
        <v>2585</v>
      </c>
    </row>
    <row r="727" spans="1:5" ht="21.75" customHeight="1">
      <c r="A727" s="395">
        <v>21011</v>
      </c>
      <c r="B727" s="343" t="s">
        <v>1246</v>
      </c>
      <c r="C727" s="367">
        <v>0</v>
      </c>
      <c r="D727" s="367"/>
      <c r="E727" s="367"/>
    </row>
    <row r="728" spans="1:5" ht="21.75" customHeight="1">
      <c r="A728" s="395">
        <v>2101101</v>
      </c>
      <c r="B728" s="343" t="s">
        <v>1247</v>
      </c>
      <c r="C728" s="367">
        <v>2385</v>
      </c>
      <c r="D728" s="367">
        <v>2585</v>
      </c>
      <c r="E728" s="367">
        <v>2585</v>
      </c>
    </row>
    <row r="729" spans="1:5" ht="21.75" customHeight="1">
      <c r="A729" s="395">
        <v>2101102</v>
      </c>
      <c r="B729" s="343" t="s">
        <v>1248</v>
      </c>
      <c r="C729" s="367">
        <v>0</v>
      </c>
      <c r="D729" s="367"/>
      <c r="E729" s="367"/>
    </row>
    <row r="730" spans="1:5" ht="21.75" customHeight="1">
      <c r="A730" s="395">
        <v>2101103</v>
      </c>
      <c r="B730" s="373" t="s">
        <v>1249</v>
      </c>
      <c r="C730" s="398">
        <f>SUM(C731:C733)</f>
        <v>3040</v>
      </c>
      <c r="D730" s="398">
        <f>SUM(D731:D733)</f>
        <v>3504</v>
      </c>
      <c r="E730" s="398">
        <f>SUM(E731:E733)</f>
        <v>3504</v>
      </c>
    </row>
    <row r="731" spans="1:5" ht="21.75" customHeight="1">
      <c r="A731" s="395">
        <v>2101199</v>
      </c>
      <c r="B731" s="343" t="s">
        <v>1250</v>
      </c>
      <c r="C731" s="367">
        <v>3040</v>
      </c>
      <c r="D731" s="367">
        <v>3504</v>
      </c>
      <c r="E731" s="367">
        <v>3504</v>
      </c>
    </row>
    <row r="732" spans="1:5" ht="21.75" customHeight="1">
      <c r="A732" s="395">
        <v>21012</v>
      </c>
      <c r="B732" s="343" t="s">
        <v>1251</v>
      </c>
      <c r="C732" s="367">
        <v>0</v>
      </c>
      <c r="D732" s="367"/>
      <c r="E732" s="367"/>
    </row>
    <row r="733" spans="1:5" ht="21.75" customHeight="1">
      <c r="A733" s="395">
        <v>2101201</v>
      </c>
      <c r="B733" s="343" t="s">
        <v>1252</v>
      </c>
      <c r="C733" s="367">
        <v>0</v>
      </c>
      <c r="D733" s="367"/>
      <c r="E733" s="367"/>
    </row>
    <row r="734" spans="1:5" ht="21.75" customHeight="1">
      <c r="A734" s="395">
        <v>2101202</v>
      </c>
      <c r="B734" s="373" t="s">
        <v>1253</v>
      </c>
      <c r="C734" s="398">
        <f>SUM(C735:C736)</f>
        <v>183</v>
      </c>
      <c r="D734" s="398">
        <f>SUM(D735:D736)</f>
        <v>199</v>
      </c>
      <c r="E734" s="398">
        <f>SUM(E735:E736)</f>
        <v>199</v>
      </c>
    </row>
    <row r="735" spans="1:5" ht="21.75" customHeight="1">
      <c r="A735" s="395">
        <v>2101299</v>
      </c>
      <c r="B735" s="343" t="s">
        <v>1254</v>
      </c>
      <c r="C735" s="367">
        <v>150</v>
      </c>
      <c r="D735" s="367">
        <v>166</v>
      </c>
      <c r="E735" s="367">
        <v>166</v>
      </c>
    </row>
    <row r="736" spans="1:5" ht="21.75" customHeight="1">
      <c r="A736" s="395">
        <v>21013</v>
      </c>
      <c r="B736" s="343" t="s">
        <v>1255</v>
      </c>
      <c r="C736" s="367">
        <v>33</v>
      </c>
      <c r="D736" s="367">
        <v>33</v>
      </c>
      <c r="E736" s="367">
        <v>33</v>
      </c>
    </row>
    <row r="737" spans="1:5" ht="21.75" customHeight="1">
      <c r="A737" s="395">
        <v>2101301</v>
      </c>
      <c r="B737" s="373" t="s">
        <v>1256</v>
      </c>
      <c r="C737" s="398">
        <f>SUM(C738:C745)</f>
        <v>305</v>
      </c>
      <c r="D737" s="398">
        <f>SUM(D738:D745)</f>
        <v>405</v>
      </c>
      <c r="E737" s="398">
        <f>SUM(E738:E745)</f>
        <v>405</v>
      </c>
    </row>
    <row r="738" spans="1:5" ht="21.75" customHeight="1">
      <c r="A738" s="395">
        <v>2101302</v>
      </c>
      <c r="B738" s="343" t="s">
        <v>748</v>
      </c>
      <c r="C738" s="367">
        <v>285</v>
      </c>
      <c r="D738" s="367">
        <v>385</v>
      </c>
      <c r="E738" s="367">
        <v>385</v>
      </c>
    </row>
    <row r="739" spans="1:5" ht="21.75" customHeight="1">
      <c r="A739" s="395">
        <v>2101399</v>
      </c>
      <c r="B739" s="343" t="s">
        <v>749</v>
      </c>
      <c r="C739" s="367">
        <v>10</v>
      </c>
      <c r="D739" s="367">
        <v>10</v>
      </c>
      <c r="E739" s="367">
        <v>10</v>
      </c>
    </row>
    <row r="740" spans="1:5" ht="21.75" customHeight="1">
      <c r="A740" s="395">
        <v>21014</v>
      </c>
      <c r="B740" s="343" t="s">
        <v>750</v>
      </c>
      <c r="C740" s="367">
        <v>0</v>
      </c>
      <c r="D740" s="367">
        <v>0</v>
      </c>
      <c r="E740" s="367">
        <v>0</v>
      </c>
    </row>
    <row r="741" spans="1:5" ht="21.75" customHeight="1">
      <c r="A741" s="395">
        <v>2101401</v>
      </c>
      <c r="B741" s="343" t="s">
        <v>789</v>
      </c>
      <c r="C741" s="367">
        <v>0</v>
      </c>
      <c r="D741" s="367">
        <v>0</v>
      </c>
      <c r="E741" s="367">
        <v>0</v>
      </c>
    </row>
    <row r="742" spans="1:5" ht="21.75" customHeight="1">
      <c r="A742" s="395">
        <v>2101499</v>
      </c>
      <c r="B742" s="343" t="s">
        <v>1257</v>
      </c>
      <c r="C742" s="367">
        <v>0</v>
      </c>
      <c r="D742" s="367">
        <v>0</v>
      </c>
      <c r="E742" s="367">
        <v>0</v>
      </c>
    </row>
    <row r="743" spans="1:5" ht="21.75" customHeight="1">
      <c r="A743" s="395">
        <v>21015</v>
      </c>
      <c r="B743" s="343" t="s">
        <v>1258</v>
      </c>
      <c r="C743" s="367">
        <v>0</v>
      </c>
      <c r="D743" s="367">
        <v>0</v>
      </c>
      <c r="E743" s="367">
        <v>0</v>
      </c>
    </row>
    <row r="744" spans="1:5" ht="21.75" customHeight="1">
      <c r="A744" s="395">
        <v>2101501</v>
      </c>
      <c r="B744" s="343" t="s">
        <v>757</v>
      </c>
      <c r="C744" s="367">
        <v>10</v>
      </c>
      <c r="D744" s="367">
        <v>10</v>
      </c>
      <c r="E744" s="367">
        <v>10</v>
      </c>
    </row>
    <row r="745" spans="1:5" ht="21.75" customHeight="1">
      <c r="A745" s="395">
        <v>2101502</v>
      </c>
      <c r="B745" s="343" t="s">
        <v>1259</v>
      </c>
      <c r="C745" s="367">
        <v>0</v>
      </c>
      <c r="D745" s="367">
        <v>0</v>
      </c>
      <c r="E745" s="367">
        <v>0</v>
      </c>
    </row>
    <row r="746" spans="1:5" ht="21.75" customHeight="1">
      <c r="A746" s="395">
        <v>2101503</v>
      </c>
      <c r="B746" s="373" t="s">
        <v>1260</v>
      </c>
      <c r="C746" s="398">
        <f>C747</f>
        <v>152</v>
      </c>
      <c r="D746" s="398">
        <f>D747</f>
        <v>152</v>
      </c>
      <c r="E746" s="398">
        <f>E747</f>
        <v>152</v>
      </c>
    </row>
    <row r="747" spans="1:5" ht="21.75" customHeight="1">
      <c r="A747" s="395">
        <v>2101504</v>
      </c>
      <c r="B747" s="343" t="s">
        <v>1261</v>
      </c>
      <c r="C747" s="367">
        <v>152</v>
      </c>
      <c r="D747" s="367">
        <v>152</v>
      </c>
      <c r="E747" s="367">
        <v>152</v>
      </c>
    </row>
    <row r="748" spans="1:5" ht="21.75" customHeight="1">
      <c r="A748" s="395">
        <v>2101505</v>
      </c>
      <c r="B748" s="373" t="s">
        <v>1262</v>
      </c>
      <c r="C748" s="398">
        <f>C749</f>
        <v>1500</v>
      </c>
      <c r="D748" s="398">
        <f>D749</f>
        <v>3176</v>
      </c>
      <c r="E748" s="398">
        <f>E749</f>
        <v>3176</v>
      </c>
    </row>
    <row r="749" spans="1:5" ht="21.75" customHeight="1">
      <c r="A749" s="395">
        <v>2101506</v>
      </c>
      <c r="B749" s="343" t="s">
        <v>1263</v>
      </c>
      <c r="C749" s="367">
        <v>1500</v>
      </c>
      <c r="D749" s="367">
        <v>3176</v>
      </c>
      <c r="E749" s="367">
        <v>3176</v>
      </c>
    </row>
    <row r="750" spans="1:5" ht="21.75" customHeight="1">
      <c r="A750" s="395">
        <v>2101550</v>
      </c>
      <c r="B750" s="373" t="s">
        <v>76</v>
      </c>
      <c r="C750" s="398">
        <f>C751+C761+C765+C773+C778+C785+C791+C794+C797+C799+C801+C807+C809+C811+C826</f>
        <v>5505</v>
      </c>
      <c r="D750" s="398">
        <f>D751+D761+D765+D773+D778+D785+D791+D794+D797+D799+D801+D807+D809+D811+D826</f>
        <v>14398</v>
      </c>
      <c r="E750" s="398">
        <f>E751+E761+E765+E773+E778+E785+E791+E794+E797+E799+E801+E807+E809+E811+E826</f>
        <v>14398</v>
      </c>
    </row>
    <row r="751" spans="1:5" ht="21.75" customHeight="1">
      <c r="A751" s="395">
        <v>2101599</v>
      </c>
      <c r="B751" s="373" t="s">
        <v>1264</v>
      </c>
      <c r="C751" s="398">
        <f>SUM(C752:C760)</f>
        <v>241</v>
      </c>
      <c r="D751" s="398">
        <f>SUM(D752:D760)</f>
        <v>241</v>
      </c>
      <c r="E751" s="398">
        <f>SUM(E752:E760)</f>
        <v>241</v>
      </c>
    </row>
    <row r="752" spans="1:5" ht="21.75" customHeight="1">
      <c r="A752" s="395">
        <v>21016</v>
      </c>
      <c r="B752" s="343" t="s">
        <v>748</v>
      </c>
      <c r="C752" s="367">
        <v>193</v>
      </c>
      <c r="D752" s="367">
        <v>193</v>
      </c>
      <c r="E752" s="367">
        <v>193</v>
      </c>
    </row>
    <row r="753" spans="1:5" ht="21.75" customHeight="1">
      <c r="A753" s="395">
        <v>2101601</v>
      </c>
      <c r="B753" s="343" t="s">
        <v>749</v>
      </c>
      <c r="C753" s="367">
        <v>0</v>
      </c>
      <c r="D753" s="367"/>
      <c r="E753" s="367"/>
    </row>
    <row r="754" spans="1:5" ht="21.75" customHeight="1">
      <c r="A754" s="395">
        <v>21099</v>
      </c>
      <c r="B754" s="343" t="s">
        <v>750</v>
      </c>
      <c r="C754" s="367">
        <v>0</v>
      </c>
      <c r="D754" s="367"/>
      <c r="E754" s="367"/>
    </row>
    <row r="755" spans="1:5" ht="21.75" customHeight="1">
      <c r="A755" s="395">
        <v>2109901</v>
      </c>
      <c r="B755" s="343" t="s">
        <v>1265</v>
      </c>
      <c r="C755" s="367"/>
      <c r="D755" s="367"/>
      <c r="E755" s="367"/>
    </row>
    <row r="756" spans="1:5" ht="21.75" customHeight="1">
      <c r="A756" s="395">
        <v>211</v>
      </c>
      <c r="B756" s="343" t="s">
        <v>1266</v>
      </c>
      <c r="C756" s="367">
        <v>0</v>
      </c>
      <c r="D756" s="367"/>
      <c r="E756" s="367"/>
    </row>
    <row r="757" spans="1:5" ht="21.75" customHeight="1">
      <c r="A757" s="395">
        <v>21101</v>
      </c>
      <c r="B757" s="343" t="s">
        <v>1267</v>
      </c>
      <c r="C757" s="367">
        <v>0</v>
      </c>
      <c r="D757" s="367"/>
      <c r="E757" s="367"/>
    </row>
    <row r="758" spans="1:5" ht="21.75" customHeight="1">
      <c r="A758" s="395">
        <v>2110101</v>
      </c>
      <c r="B758" s="343" t="s">
        <v>1268</v>
      </c>
      <c r="C758" s="367">
        <v>0</v>
      </c>
      <c r="D758" s="367"/>
      <c r="E758" s="367"/>
    </row>
    <row r="759" spans="1:5" ht="21.75" customHeight="1">
      <c r="A759" s="395">
        <v>2110102</v>
      </c>
      <c r="B759" s="343" t="s">
        <v>1269</v>
      </c>
      <c r="C759" s="367">
        <v>0</v>
      </c>
      <c r="D759" s="367"/>
      <c r="E759" s="367"/>
    </row>
    <row r="760" spans="1:5" ht="21.75" customHeight="1">
      <c r="A760" s="395">
        <v>2110103</v>
      </c>
      <c r="B760" s="343" t="s">
        <v>1270</v>
      </c>
      <c r="C760" s="367">
        <v>48</v>
      </c>
      <c r="D760" s="367">
        <v>48</v>
      </c>
      <c r="E760" s="367">
        <v>48</v>
      </c>
    </row>
    <row r="761" spans="1:5" ht="21.75" customHeight="1">
      <c r="A761" s="395">
        <v>2110104</v>
      </c>
      <c r="B761" s="373" t="s">
        <v>1271</v>
      </c>
      <c r="C761" s="398">
        <f>SUM(C762:C764)</f>
        <v>0</v>
      </c>
      <c r="D761" s="398"/>
      <c r="E761" s="398"/>
    </row>
    <row r="762" spans="1:5" ht="21.75" customHeight="1">
      <c r="A762" s="395">
        <v>2110105</v>
      </c>
      <c r="B762" s="343" t="s">
        <v>1272</v>
      </c>
      <c r="C762" s="367">
        <v>0</v>
      </c>
      <c r="D762" s="367"/>
      <c r="E762" s="367"/>
    </row>
    <row r="763" spans="1:5" ht="21.75" customHeight="1">
      <c r="A763" s="395">
        <v>2110106</v>
      </c>
      <c r="B763" s="343" t="s">
        <v>1273</v>
      </c>
      <c r="C763" s="367">
        <v>0</v>
      </c>
      <c r="D763" s="367"/>
      <c r="E763" s="367"/>
    </row>
    <row r="764" spans="1:5" ht="21.75" customHeight="1">
      <c r="A764" s="395">
        <v>2110107</v>
      </c>
      <c r="B764" s="343" t="s">
        <v>1274</v>
      </c>
      <c r="C764" s="367">
        <v>0</v>
      </c>
      <c r="D764" s="367"/>
      <c r="E764" s="367"/>
    </row>
    <row r="765" spans="1:5" ht="21.75" customHeight="1">
      <c r="A765" s="395">
        <v>2110108</v>
      </c>
      <c r="B765" s="373" t="s">
        <v>1275</v>
      </c>
      <c r="C765" s="398">
        <f>SUM(C766:C772)</f>
        <v>3088</v>
      </c>
      <c r="D765" s="398">
        <f>SUM(D766:D772)</f>
        <v>6108</v>
      </c>
      <c r="E765" s="398">
        <f>SUM(E766:E772)</f>
        <v>6108</v>
      </c>
    </row>
    <row r="766" spans="1:5" ht="21.75" customHeight="1">
      <c r="A766" s="395">
        <v>2110199</v>
      </c>
      <c r="B766" s="343" t="s">
        <v>1276</v>
      </c>
      <c r="C766" s="367">
        <v>0</v>
      </c>
      <c r="D766" s="367"/>
      <c r="E766" s="367"/>
    </row>
    <row r="767" spans="1:5" ht="21.75" customHeight="1">
      <c r="A767" s="395">
        <v>21102</v>
      </c>
      <c r="B767" s="343" t="s">
        <v>1277</v>
      </c>
      <c r="C767" s="367">
        <v>2120</v>
      </c>
      <c r="D767" s="367">
        <v>4980</v>
      </c>
      <c r="E767" s="367">
        <v>4980</v>
      </c>
    </row>
    <row r="768" spans="1:5" ht="21.75" customHeight="1">
      <c r="A768" s="395">
        <v>2110203</v>
      </c>
      <c r="B768" s="343" t="s">
        <v>1278</v>
      </c>
      <c r="C768" s="367">
        <v>0</v>
      </c>
      <c r="D768" s="367">
        <v>0</v>
      </c>
      <c r="E768" s="367">
        <v>0</v>
      </c>
    </row>
    <row r="769" spans="1:5" ht="21.75" customHeight="1">
      <c r="A769" s="395">
        <v>2110204</v>
      </c>
      <c r="B769" s="343" t="s">
        <v>1279</v>
      </c>
      <c r="C769" s="367">
        <v>968</v>
      </c>
      <c r="D769" s="367">
        <v>1128</v>
      </c>
      <c r="E769" s="367">
        <v>1128</v>
      </c>
    </row>
    <row r="770" spans="1:5" ht="21.75" customHeight="1">
      <c r="A770" s="395">
        <v>2110299</v>
      </c>
      <c r="B770" s="343" t="s">
        <v>1280</v>
      </c>
      <c r="C770" s="367">
        <v>0</v>
      </c>
      <c r="D770" s="367"/>
      <c r="E770" s="367"/>
    </row>
    <row r="771" spans="1:5" ht="21.75" customHeight="1">
      <c r="A771" s="395">
        <v>21103</v>
      </c>
      <c r="B771" s="343" t="s">
        <v>1281</v>
      </c>
      <c r="C771" s="367">
        <v>0</v>
      </c>
      <c r="D771" s="367"/>
      <c r="E771" s="367"/>
    </row>
    <row r="772" spans="1:5" ht="21.75" customHeight="1">
      <c r="A772" s="395">
        <v>2110301</v>
      </c>
      <c r="B772" s="343" t="s">
        <v>1282</v>
      </c>
      <c r="C772" s="367">
        <v>0</v>
      </c>
      <c r="D772" s="367"/>
      <c r="E772" s="367"/>
    </row>
    <row r="773" spans="1:5" ht="21.75" customHeight="1">
      <c r="A773" s="395">
        <v>2110302</v>
      </c>
      <c r="B773" s="373" t="s">
        <v>1283</v>
      </c>
      <c r="C773" s="398">
        <f>SUM(C774:C777)</f>
        <v>2164</v>
      </c>
      <c r="D773" s="398">
        <f>SUM(D774:D777)</f>
        <v>4831</v>
      </c>
      <c r="E773" s="398">
        <f>SUM(E774:E777)</f>
        <v>4831</v>
      </c>
    </row>
    <row r="774" spans="1:5" ht="21.75" customHeight="1">
      <c r="A774" s="395">
        <v>2110303</v>
      </c>
      <c r="B774" s="343" t="s">
        <v>1284</v>
      </c>
      <c r="C774" s="367">
        <v>2164</v>
      </c>
      <c r="D774" s="367">
        <v>2864</v>
      </c>
      <c r="E774" s="367">
        <v>2864</v>
      </c>
    </row>
    <row r="775" spans="1:5" ht="21.75" customHeight="1">
      <c r="A775" s="395">
        <v>2110304</v>
      </c>
      <c r="B775" s="343" t="s">
        <v>1285</v>
      </c>
      <c r="C775" s="367"/>
      <c r="D775" s="367">
        <v>1967</v>
      </c>
      <c r="E775" s="367">
        <v>1967</v>
      </c>
    </row>
    <row r="776" spans="1:5" ht="21.75" customHeight="1">
      <c r="A776" s="395">
        <v>2110305</v>
      </c>
      <c r="B776" s="343" t="s">
        <v>1286</v>
      </c>
      <c r="C776" s="367">
        <v>0</v>
      </c>
      <c r="D776" s="367"/>
      <c r="E776" s="367"/>
    </row>
    <row r="777" spans="1:5" ht="21.75" customHeight="1">
      <c r="A777" s="395">
        <v>2110306</v>
      </c>
      <c r="B777" s="343" t="s">
        <v>1287</v>
      </c>
      <c r="C777" s="367">
        <v>0</v>
      </c>
      <c r="D777" s="367"/>
      <c r="E777" s="367"/>
    </row>
    <row r="778" spans="1:5" ht="21.75" customHeight="1">
      <c r="A778" s="395">
        <v>2110399</v>
      </c>
      <c r="B778" s="373" t="s">
        <v>1288</v>
      </c>
      <c r="C778" s="398">
        <f>SUM(C779:C784)</f>
        <v>0</v>
      </c>
      <c r="D778" s="398">
        <f>SUM(D779:D784)</f>
        <v>172</v>
      </c>
      <c r="E778" s="398">
        <f>SUM(E779:E784)</f>
        <v>172</v>
      </c>
    </row>
    <row r="779" spans="1:5" ht="21.75" customHeight="1">
      <c r="A779" s="395">
        <v>21104</v>
      </c>
      <c r="B779" s="343" t="s">
        <v>1289</v>
      </c>
      <c r="C779" s="367">
        <v>0</v>
      </c>
      <c r="D779" s="367"/>
      <c r="E779" s="367"/>
    </row>
    <row r="780" spans="1:5" ht="21.75" customHeight="1">
      <c r="A780" s="395">
        <v>2110401</v>
      </c>
      <c r="B780" s="343" t="s">
        <v>1290</v>
      </c>
      <c r="C780" s="367">
        <v>0</v>
      </c>
      <c r="D780" s="367">
        <v>140</v>
      </c>
      <c r="E780" s="367">
        <v>140</v>
      </c>
    </row>
    <row r="781" spans="1:5" ht="21.75" customHeight="1">
      <c r="A781" s="395">
        <v>2110402</v>
      </c>
      <c r="B781" s="343" t="s">
        <v>1291</v>
      </c>
      <c r="C781" s="367">
        <v>0</v>
      </c>
      <c r="D781" s="367">
        <v>32</v>
      </c>
      <c r="E781" s="367">
        <v>32</v>
      </c>
    </row>
    <row r="782" spans="1:5" ht="21.75" customHeight="1">
      <c r="A782" s="395">
        <v>2110404</v>
      </c>
      <c r="B782" s="343" t="s">
        <v>1292</v>
      </c>
      <c r="C782" s="367">
        <v>0</v>
      </c>
      <c r="D782" s="367"/>
      <c r="E782" s="367"/>
    </row>
    <row r="783" spans="1:5" ht="21.75" customHeight="1">
      <c r="A783" s="395">
        <v>2110499</v>
      </c>
      <c r="B783" s="343" t="s">
        <v>1293</v>
      </c>
      <c r="C783" s="367">
        <v>0</v>
      </c>
      <c r="D783" s="367"/>
      <c r="E783" s="367"/>
    </row>
    <row r="784" spans="1:5" ht="21.75" customHeight="1">
      <c r="A784" s="395">
        <v>21105</v>
      </c>
      <c r="B784" s="343" t="s">
        <v>1294</v>
      </c>
      <c r="C784" s="367">
        <v>0</v>
      </c>
      <c r="D784" s="367"/>
      <c r="E784" s="367"/>
    </row>
    <row r="785" spans="1:5" ht="21.75" customHeight="1">
      <c r="A785" s="395">
        <v>2110501</v>
      </c>
      <c r="B785" s="373" t="s">
        <v>1295</v>
      </c>
      <c r="C785" s="398">
        <f>SUM(C786:C790)</f>
        <v>0</v>
      </c>
      <c r="D785" s="398">
        <f>SUM(D786:D790)</f>
        <v>2898</v>
      </c>
      <c r="E785" s="398">
        <f>SUM(E786:E790)</f>
        <v>2898</v>
      </c>
    </row>
    <row r="786" spans="1:5" ht="21.75" customHeight="1">
      <c r="A786" s="395">
        <v>2110502</v>
      </c>
      <c r="B786" s="343" t="s">
        <v>1296</v>
      </c>
      <c r="C786" s="367">
        <v>0</v>
      </c>
      <c r="D786" s="367">
        <v>2898</v>
      </c>
      <c r="E786" s="367">
        <v>2898</v>
      </c>
    </row>
    <row r="787" spans="1:5" ht="21.75" customHeight="1">
      <c r="A787" s="395">
        <v>2110503</v>
      </c>
      <c r="B787" s="343" t="s">
        <v>1297</v>
      </c>
      <c r="C787" s="367">
        <v>0</v>
      </c>
      <c r="D787" s="367"/>
      <c r="E787" s="367"/>
    </row>
    <row r="788" spans="1:5" ht="21.75" customHeight="1">
      <c r="A788" s="395">
        <v>2110506</v>
      </c>
      <c r="B788" s="343" t="s">
        <v>1298</v>
      </c>
      <c r="C788" s="367">
        <v>0</v>
      </c>
      <c r="D788" s="367"/>
      <c r="E788" s="367"/>
    </row>
    <row r="789" spans="1:5" ht="21.75" customHeight="1">
      <c r="A789" s="395">
        <v>2110507</v>
      </c>
      <c r="B789" s="343" t="s">
        <v>1299</v>
      </c>
      <c r="C789" s="367">
        <v>0</v>
      </c>
      <c r="D789" s="367"/>
      <c r="E789" s="367"/>
    </row>
    <row r="790" spans="1:5" ht="21.75" customHeight="1">
      <c r="A790" s="395">
        <v>2110599</v>
      </c>
      <c r="B790" s="343" t="s">
        <v>1300</v>
      </c>
      <c r="C790" s="367">
        <v>0</v>
      </c>
      <c r="D790" s="367"/>
      <c r="E790" s="367"/>
    </row>
    <row r="791" spans="1:5" ht="21.75" customHeight="1">
      <c r="A791" s="395">
        <v>21106</v>
      </c>
      <c r="B791" s="373" t="s">
        <v>1301</v>
      </c>
      <c r="C791" s="367">
        <f>SUM(C792:C793)</f>
        <v>0</v>
      </c>
      <c r="D791" s="367"/>
      <c r="E791" s="367"/>
    </row>
    <row r="792" spans="1:5" ht="21.75" customHeight="1">
      <c r="A792" s="395">
        <v>2110602</v>
      </c>
      <c r="B792" s="343" t="s">
        <v>1302</v>
      </c>
      <c r="C792" s="367">
        <v>0</v>
      </c>
      <c r="D792" s="367"/>
      <c r="E792" s="367"/>
    </row>
    <row r="793" spans="1:5" ht="21.75" customHeight="1">
      <c r="A793" s="395">
        <v>2110603</v>
      </c>
      <c r="B793" s="343" t="s">
        <v>1303</v>
      </c>
      <c r="C793" s="367">
        <v>0</v>
      </c>
      <c r="D793" s="367"/>
      <c r="E793" s="367"/>
    </row>
    <row r="794" spans="1:5" ht="21.75" customHeight="1">
      <c r="A794" s="395">
        <v>2110604</v>
      </c>
      <c r="B794" s="373" t="s">
        <v>1304</v>
      </c>
      <c r="C794" s="367">
        <f>SUM(C795:C796)</f>
        <v>0</v>
      </c>
      <c r="D794" s="367"/>
      <c r="E794" s="367"/>
    </row>
    <row r="795" spans="1:5" ht="21.75" customHeight="1">
      <c r="A795" s="395">
        <v>2110605</v>
      </c>
      <c r="B795" s="343" t="s">
        <v>1305</v>
      </c>
      <c r="C795" s="367">
        <v>0</v>
      </c>
      <c r="D795" s="367"/>
      <c r="E795" s="367"/>
    </row>
    <row r="796" spans="1:5" ht="21.75" customHeight="1">
      <c r="A796" s="395">
        <v>2110699</v>
      </c>
      <c r="B796" s="343" t="s">
        <v>1306</v>
      </c>
      <c r="C796" s="367">
        <v>0</v>
      </c>
      <c r="D796" s="367"/>
      <c r="E796" s="367"/>
    </row>
    <row r="797" spans="1:5" ht="21.75" customHeight="1">
      <c r="A797" s="395">
        <v>21107</v>
      </c>
      <c r="B797" s="373" t="s">
        <v>257</v>
      </c>
      <c r="C797" s="367">
        <f>C798</f>
        <v>0</v>
      </c>
      <c r="D797" s="367"/>
      <c r="E797" s="367"/>
    </row>
    <row r="798" spans="1:5" ht="21.75" customHeight="1">
      <c r="A798" s="395">
        <v>2110704</v>
      </c>
      <c r="B798" s="343" t="s">
        <v>1307</v>
      </c>
      <c r="C798" s="367">
        <v>0</v>
      </c>
      <c r="D798" s="367"/>
      <c r="E798" s="367"/>
    </row>
    <row r="799" spans="1:5" ht="21.75" customHeight="1">
      <c r="A799" s="395">
        <v>2110799</v>
      </c>
      <c r="B799" s="373" t="s">
        <v>258</v>
      </c>
      <c r="C799" s="398">
        <f>C800</f>
        <v>0</v>
      </c>
      <c r="D799" s="398">
        <f>D800</f>
        <v>136</v>
      </c>
      <c r="E799" s="398">
        <f>E800</f>
        <v>136</v>
      </c>
    </row>
    <row r="800" spans="1:5" ht="21.75" customHeight="1">
      <c r="A800" s="395">
        <v>21108</v>
      </c>
      <c r="B800" s="343" t="s">
        <v>1308</v>
      </c>
      <c r="C800" s="367">
        <v>0</v>
      </c>
      <c r="D800" s="367">
        <v>136</v>
      </c>
      <c r="E800" s="367">
        <v>136</v>
      </c>
    </row>
    <row r="801" spans="1:5" ht="21.75" customHeight="1">
      <c r="A801" s="395">
        <v>2110804</v>
      </c>
      <c r="B801" s="373" t="s">
        <v>1309</v>
      </c>
      <c r="C801" s="398">
        <f>SUM(C802:C806)</f>
        <v>12</v>
      </c>
      <c r="D801" s="398">
        <f>SUM(D802:D806)</f>
        <v>12</v>
      </c>
      <c r="E801" s="398">
        <f>SUM(E802:E806)</f>
        <v>12</v>
      </c>
    </row>
    <row r="802" spans="1:5" ht="21.75" customHeight="1">
      <c r="A802" s="395">
        <v>2110899</v>
      </c>
      <c r="B802" s="343" t="s">
        <v>1310</v>
      </c>
      <c r="C802" s="367">
        <v>5</v>
      </c>
      <c r="D802" s="367">
        <v>5</v>
      </c>
      <c r="E802" s="367">
        <v>5</v>
      </c>
    </row>
    <row r="803" spans="1:5" ht="21.75" customHeight="1">
      <c r="A803" s="395">
        <v>21109</v>
      </c>
      <c r="B803" s="343" t="s">
        <v>1311</v>
      </c>
      <c r="C803" s="367">
        <v>7</v>
      </c>
      <c r="D803" s="367">
        <v>7</v>
      </c>
      <c r="E803" s="367">
        <v>7</v>
      </c>
    </row>
    <row r="804" spans="1:5" ht="21.75" customHeight="1">
      <c r="A804" s="395">
        <v>2110901</v>
      </c>
      <c r="B804" s="343" t="s">
        <v>1312</v>
      </c>
      <c r="C804" s="367">
        <v>0</v>
      </c>
      <c r="D804" s="367"/>
      <c r="E804" s="367"/>
    </row>
    <row r="805" spans="1:5" ht="21.75" customHeight="1">
      <c r="A805" s="395">
        <v>21110</v>
      </c>
      <c r="B805" s="343" t="s">
        <v>1313</v>
      </c>
      <c r="C805" s="367">
        <v>0</v>
      </c>
      <c r="D805" s="367"/>
      <c r="E805" s="367"/>
    </row>
    <row r="806" spans="1:5" ht="21.75" customHeight="1">
      <c r="A806" s="395">
        <v>2111001</v>
      </c>
      <c r="B806" s="343" t="s">
        <v>1314</v>
      </c>
      <c r="C806" s="367">
        <v>0</v>
      </c>
      <c r="D806" s="367"/>
      <c r="E806" s="367"/>
    </row>
    <row r="807" spans="1:5" ht="21.75" customHeight="1">
      <c r="A807" s="395">
        <v>21111</v>
      </c>
      <c r="B807" s="373" t="s">
        <v>259</v>
      </c>
      <c r="C807" s="367">
        <f>C808</f>
        <v>0</v>
      </c>
      <c r="D807" s="367"/>
      <c r="E807" s="367"/>
    </row>
    <row r="808" spans="1:5" ht="21.75" customHeight="1">
      <c r="A808" s="395">
        <v>2111101</v>
      </c>
      <c r="B808" s="343" t="s">
        <v>1315</v>
      </c>
      <c r="C808" s="367">
        <v>0</v>
      </c>
      <c r="D808" s="367"/>
      <c r="E808" s="367"/>
    </row>
    <row r="809" spans="1:5" ht="21.75" customHeight="1">
      <c r="A809" s="395">
        <v>2111102</v>
      </c>
      <c r="B809" s="373" t="s">
        <v>260</v>
      </c>
      <c r="C809" s="367">
        <f>C810</f>
        <v>0</v>
      </c>
      <c r="D809" s="367"/>
      <c r="E809" s="367"/>
    </row>
    <row r="810" spans="1:5" ht="21.75" customHeight="1">
      <c r="A810" s="395">
        <v>2111103</v>
      </c>
      <c r="B810" s="343" t="s">
        <v>1316</v>
      </c>
      <c r="C810" s="367">
        <v>0</v>
      </c>
      <c r="D810" s="367"/>
      <c r="E810" s="367"/>
    </row>
    <row r="811" spans="1:5" ht="21.75" customHeight="1">
      <c r="A811" s="395">
        <v>2111104</v>
      </c>
      <c r="B811" s="373" t="s">
        <v>1317</v>
      </c>
      <c r="C811" s="367">
        <f>SUM(C812:C825)</f>
        <v>0</v>
      </c>
      <c r="D811" s="367"/>
      <c r="E811" s="367"/>
    </row>
    <row r="812" spans="1:5" ht="21.75" customHeight="1">
      <c r="A812" s="395">
        <v>2111199</v>
      </c>
      <c r="B812" s="343" t="s">
        <v>748</v>
      </c>
      <c r="C812" s="367">
        <v>0</v>
      </c>
      <c r="D812" s="367"/>
      <c r="E812" s="367"/>
    </row>
    <row r="813" spans="1:5" ht="21.75" customHeight="1">
      <c r="A813" s="395">
        <v>21112</v>
      </c>
      <c r="B813" s="343" t="s">
        <v>749</v>
      </c>
      <c r="C813" s="367">
        <v>0</v>
      </c>
      <c r="D813" s="367"/>
      <c r="E813" s="367"/>
    </row>
    <row r="814" spans="1:5" ht="21.75" customHeight="1">
      <c r="A814" s="395">
        <v>2111201</v>
      </c>
      <c r="B814" s="343" t="s">
        <v>750</v>
      </c>
      <c r="C814" s="367">
        <v>0</v>
      </c>
      <c r="D814" s="367"/>
      <c r="E814" s="367"/>
    </row>
    <row r="815" spans="1:5" ht="21.75" customHeight="1">
      <c r="A815" s="395">
        <v>21113</v>
      </c>
      <c r="B815" s="343" t="s">
        <v>1318</v>
      </c>
      <c r="C815" s="367">
        <v>0</v>
      </c>
      <c r="D815" s="367"/>
      <c r="E815" s="367"/>
    </row>
    <row r="816" spans="1:5" ht="21.75" customHeight="1">
      <c r="A816" s="395">
        <v>2111301</v>
      </c>
      <c r="B816" s="343" t="s">
        <v>1319</v>
      </c>
      <c r="C816" s="367">
        <v>0</v>
      </c>
      <c r="D816" s="367"/>
      <c r="E816" s="367"/>
    </row>
    <row r="817" spans="1:5" ht="21.75" customHeight="1">
      <c r="A817" s="395">
        <v>21114</v>
      </c>
      <c r="B817" s="343" t="s">
        <v>1320</v>
      </c>
      <c r="C817" s="367">
        <v>0</v>
      </c>
      <c r="D817" s="367"/>
      <c r="E817" s="367"/>
    </row>
    <row r="818" spans="1:5" ht="21.75" customHeight="1">
      <c r="A818" s="395">
        <v>2111401</v>
      </c>
      <c r="B818" s="343" t="s">
        <v>1321</v>
      </c>
      <c r="C818" s="367">
        <v>0</v>
      </c>
      <c r="D818" s="367"/>
      <c r="E818" s="367"/>
    </row>
    <row r="819" spans="1:5" ht="21.75" customHeight="1">
      <c r="A819" s="395">
        <v>2111402</v>
      </c>
      <c r="B819" s="343" t="s">
        <v>1322</v>
      </c>
      <c r="C819" s="367">
        <v>0</v>
      </c>
      <c r="D819" s="367"/>
      <c r="E819" s="367"/>
    </row>
    <row r="820" spans="1:5" ht="21.75" customHeight="1">
      <c r="A820" s="395">
        <v>2111403</v>
      </c>
      <c r="B820" s="343" t="s">
        <v>1323</v>
      </c>
      <c r="C820" s="367">
        <v>0</v>
      </c>
      <c r="D820" s="367"/>
      <c r="E820" s="367"/>
    </row>
    <row r="821" spans="1:5" ht="21.75" customHeight="1">
      <c r="A821" s="395">
        <v>2111404</v>
      </c>
      <c r="B821" s="343" t="s">
        <v>1324</v>
      </c>
      <c r="C821" s="367">
        <v>0</v>
      </c>
      <c r="D821" s="367"/>
      <c r="E821" s="367"/>
    </row>
    <row r="822" spans="1:5" ht="21.75" customHeight="1">
      <c r="A822" s="395">
        <v>2111405</v>
      </c>
      <c r="B822" s="343" t="s">
        <v>789</v>
      </c>
      <c r="C822" s="367">
        <v>0</v>
      </c>
      <c r="D822" s="367"/>
      <c r="E822" s="367"/>
    </row>
    <row r="823" spans="1:5" ht="21.75" customHeight="1">
      <c r="A823" s="395">
        <v>2111406</v>
      </c>
      <c r="B823" s="343" t="s">
        <v>1325</v>
      </c>
      <c r="C823" s="367">
        <v>0</v>
      </c>
      <c r="D823" s="367"/>
      <c r="E823" s="367"/>
    </row>
    <row r="824" spans="1:5" ht="21.75" customHeight="1">
      <c r="A824" s="395">
        <v>2111407</v>
      </c>
      <c r="B824" s="343" t="s">
        <v>757</v>
      </c>
      <c r="C824" s="367">
        <v>0</v>
      </c>
      <c r="D824" s="367"/>
      <c r="E824" s="367"/>
    </row>
    <row r="825" spans="1:5" ht="21.75" customHeight="1">
      <c r="A825" s="395">
        <v>2111408</v>
      </c>
      <c r="B825" s="343" t="s">
        <v>1326</v>
      </c>
      <c r="C825" s="367">
        <v>0</v>
      </c>
      <c r="D825" s="367"/>
      <c r="E825" s="367"/>
    </row>
    <row r="826" spans="1:5" ht="21.75" customHeight="1">
      <c r="A826" s="395">
        <v>2111409</v>
      </c>
      <c r="B826" s="373" t="s">
        <v>261</v>
      </c>
      <c r="C826" s="367">
        <f>C827</f>
        <v>0</v>
      </c>
      <c r="D826" s="367"/>
      <c r="E826" s="367"/>
    </row>
    <row r="827" spans="1:5" ht="21.75" customHeight="1">
      <c r="A827" s="395">
        <v>2111410</v>
      </c>
      <c r="B827" s="343" t="s">
        <v>1327</v>
      </c>
      <c r="C827" s="367"/>
      <c r="D827" s="367"/>
      <c r="E827" s="367"/>
    </row>
    <row r="828" spans="1:5" ht="21.75" customHeight="1">
      <c r="A828" s="395">
        <v>2111411</v>
      </c>
      <c r="B828" s="373" t="s">
        <v>77</v>
      </c>
      <c r="C828" s="398">
        <f>C829+C840+C842+C845+C847+C849</f>
        <v>6996</v>
      </c>
      <c r="D828" s="398">
        <f>D829+D840+D842+D845+D847+D849</f>
        <v>8122</v>
      </c>
      <c r="E828" s="398">
        <f>E829+E840+E842+E845+E847+E849</f>
        <v>8122</v>
      </c>
    </row>
    <row r="829" spans="1:5" ht="21.75" customHeight="1">
      <c r="A829" s="395">
        <v>2111413</v>
      </c>
      <c r="B829" s="373" t="s">
        <v>1328</v>
      </c>
      <c r="C829" s="398">
        <f>SUM(C830:C839)</f>
        <v>1630</v>
      </c>
      <c r="D829" s="398">
        <f>SUM(D830:D839)</f>
        <v>1630</v>
      </c>
      <c r="E829" s="398">
        <f>SUM(E830:E839)</f>
        <v>1630</v>
      </c>
    </row>
    <row r="830" spans="1:5" ht="21.75" customHeight="1">
      <c r="A830" s="395">
        <v>2111450</v>
      </c>
      <c r="B830" s="343" t="s">
        <v>748</v>
      </c>
      <c r="C830" s="367">
        <v>535</v>
      </c>
      <c r="D830" s="367">
        <v>535</v>
      </c>
      <c r="E830" s="367">
        <v>535</v>
      </c>
    </row>
    <row r="831" spans="1:5" ht="21.75" customHeight="1">
      <c r="A831" s="395">
        <v>2111499</v>
      </c>
      <c r="B831" s="343" t="s">
        <v>749</v>
      </c>
      <c r="C831" s="367">
        <v>0</v>
      </c>
      <c r="D831" s="367"/>
      <c r="E831" s="367"/>
    </row>
    <row r="832" spans="1:5" ht="21.75" customHeight="1">
      <c r="A832" s="395">
        <v>21199</v>
      </c>
      <c r="B832" s="343" t="s">
        <v>750</v>
      </c>
      <c r="C832" s="367">
        <v>700</v>
      </c>
      <c r="D832" s="367">
        <v>700</v>
      </c>
      <c r="E832" s="367">
        <v>700</v>
      </c>
    </row>
    <row r="833" spans="1:5" ht="21.75" customHeight="1">
      <c r="A833" s="395">
        <v>2119901</v>
      </c>
      <c r="B833" s="343" t="s">
        <v>1329</v>
      </c>
      <c r="C833" s="367">
        <v>300</v>
      </c>
      <c r="D833" s="367">
        <v>300</v>
      </c>
      <c r="E833" s="367">
        <v>300</v>
      </c>
    </row>
    <row r="834" spans="1:5" ht="21.75" customHeight="1">
      <c r="A834" s="395">
        <v>212</v>
      </c>
      <c r="B834" s="343" t="s">
        <v>1330</v>
      </c>
      <c r="C834" s="367">
        <v>0</v>
      </c>
      <c r="D834" s="367"/>
      <c r="E834" s="367"/>
    </row>
    <row r="835" spans="1:5" ht="21.75" customHeight="1">
      <c r="A835" s="395">
        <v>21201</v>
      </c>
      <c r="B835" s="343" t="s">
        <v>1331</v>
      </c>
      <c r="C835" s="367">
        <v>0</v>
      </c>
      <c r="D835" s="367"/>
      <c r="E835" s="367"/>
    </row>
    <row r="836" spans="1:5" ht="21.75" customHeight="1">
      <c r="A836" s="395">
        <v>2120101</v>
      </c>
      <c r="B836" s="343" t="s">
        <v>1332</v>
      </c>
      <c r="C836" s="367">
        <v>0</v>
      </c>
      <c r="D836" s="367"/>
      <c r="E836" s="367"/>
    </row>
    <row r="837" spans="1:5" ht="21.75" customHeight="1">
      <c r="A837" s="395">
        <v>2120102</v>
      </c>
      <c r="B837" s="343" t="s">
        <v>1333</v>
      </c>
      <c r="C837" s="367">
        <v>95</v>
      </c>
      <c r="D837" s="367">
        <v>95</v>
      </c>
      <c r="E837" s="367">
        <v>95</v>
      </c>
    </row>
    <row r="838" spans="1:5" ht="21.75" customHeight="1">
      <c r="A838" s="395">
        <v>2120103</v>
      </c>
      <c r="B838" s="343" t="s">
        <v>1334</v>
      </c>
      <c r="C838" s="367">
        <v>0</v>
      </c>
      <c r="D838" s="367"/>
      <c r="E838" s="367"/>
    </row>
    <row r="839" spans="1:5" ht="21.75" customHeight="1">
      <c r="A839" s="395">
        <v>2120104</v>
      </c>
      <c r="B839" s="343" t="s">
        <v>1335</v>
      </c>
      <c r="C839" s="367">
        <v>0</v>
      </c>
      <c r="D839" s="367"/>
      <c r="E839" s="367"/>
    </row>
    <row r="840" spans="1:5" ht="21.75" customHeight="1">
      <c r="A840" s="395">
        <v>2120105</v>
      </c>
      <c r="B840" s="373" t="s">
        <v>262</v>
      </c>
      <c r="C840" s="398">
        <f>C841</f>
        <v>2200</v>
      </c>
      <c r="D840" s="398">
        <f>D841</f>
        <v>1750</v>
      </c>
      <c r="E840" s="398">
        <f>E841</f>
        <v>1750</v>
      </c>
    </row>
    <row r="841" spans="1:5" ht="21.75" customHeight="1">
      <c r="A841" s="395">
        <v>2120106</v>
      </c>
      <c r="B841" s="343" t="s">
        <v>1336</v>
      </c>
      <c r="C841" s="367">
        <v>2200</v>
      </c>
      <c r="D841" s="367">
        <v>1750</v>
      </c>
      <c r="E841" s="367">
        <v>1750</v>
      </c>
    </row>
    <row r="842" spans="1:5" ht="21.75" customHeight="1">
      <c r="A842" s="395">
        <v>2120107</v>
      </c>
      <c r="B842" s="373" t="s">
        <v>1337</v>
      </c>
      <c r="C842" s="398">
        <f>SUM(C843:C844)</f>
        <v>1000</v>
      </c>
      <c r="D842" s="398">
        <f>SUM(D843:D844)</f>
        <v>3259</v>
      </c>
      <c r="E842" s="398">
        <f>SUM(E843:E844)</f>
        <v>3259</v>
      </c>
    </row>
    <row r="843" spans="1:5" ht="21.75" customHeight="1">
      <c r="A843" s="395">
        <v>2120109</v>
      </c>
      <c r="B843" s="343" t="s">
        <v>1338</v>
      </c>
      <c r="C843" s="367">
        <v>1000</v>
      </c>
      <c r="D843" s="367">
        <f>1200-141</f>
        <v>1059</v>
      </c>
      <c r="E843" s="367">
        <f>1200-141</f>
        <v>1059</v>
      </c>
    </row>
    <row r="844" spans="1:5" ht="21.75" customHeight="1">
      <c r="A844" s="395">
        <v>2120110</v>
      </c>
      <c r="B844" s="343" t="s">
        <v>1339</v>
      </c>
      <c r="C844" s="367">
        <v>0</v>
      </c>
      <c r="D844" s="367">
        <v>2200</v>
      </c>
      <c r="E844" s="367">
        <v>2200</v>
      </c>
    </row>
    <row r="845" spans="1:5" ht="21.75" customHeight="1">
      <c r="A845" s="395">
        <v>2120199</v>
      </c>
      <c r="B845" s="373" t="s">
        <v>263</v>
      </c>
      <c r="C845" s="398">
        <f>C846</f>
        <v>2000</v>
      </c>
      <c r="D845" s="398">
        <f>D846</f>
        <v>917</v>
      </c>
      <c r="E845" s="398">
        <f>E846</f>
        <v>917</v>
      </c>
    </row>
    <row r="846" spans="1:5" ht="21.75" customHeight="1">
      <c r="A846" s="395">
        <v>21202</v>
      </c>
      <c r="B846" s="343" t="s">
        <v>1340</v>
      </c>
      <c r="C846" s="367">
        <v>2000</v>
      </c>
      <c r="D846" s="367">
        <v>917</v>
      </c>
      <c r="E846" s="367">
        <v>917</v>
      </c>
    </row>
    <row r="847" spans="1:5" ht="21.75" customHeight="1">
      <c r="A847" s="395">
        <v>2120201</v>
      </c>
      <c r="B847" s="373" t="s">
        <v>264</v>
      </c>
      <c r="C847" s="398">
        <f>C848</f>
        <v>166</v>
      </c>
      <c r="D847" s="398">
        <f>D848</f>
        <v>136</v>
      </c>
      <c r="E847" s="398">
        <f>E848</f>
        <v>136</v>
      </c>
    </row>
    <row r="848" spans="1:5" ht="21.75" customHeight="1">
      <c r="A848" s="395">
        <v>21203</v>
      </c>
      <c r="B848" s="343" t="s">
        <v>1341</v>
      </c>
      <c r="C848" s="367">
        <v>166</v>
      </c>
      <c r="D848" s="367">
        <v>136</v>
      </c>
      <c r="E848" s="367">
        <v>136</v>
      </c>
    </row>
    <row r="849" spans="1:5" ht="21.75" customHeight="1">
      <c r="A849" s="395">
        <v>2120303</v>
      </c>
      <c r="B849" s="373" t="s">
        <v>265</v>
      </c>
      <c r="C849" s="398">
        <f>C850</f>
        <v>0</v>
      </c>
      <c r="D849" s="398">
        <f>D850</f>
        <v>430</v>
      </c>
      <c r="E849" s="398">
        <f>E850</f>
        <v>430</v>
      </c>
    </row>
    <row r="850" spans="1:5" ht="21.75" customHeight="1">
      <c r="A850" s="395">
        <v>2120399</v>
      </c>
      <c r="B850" s="343" t="s">
        <v>1342</v>
      </c>
      <c r="C850" s="367"/>
      <c r="D850" s="367">
        <v>430</v>
      </c>
      <c r="E850" s="367">
        <v>430</v>
      </c>
    </row>
    <row r="851" spans="1:5" ht="21.75" customHeight="1">
      <c r="A851" s="395">
        <v>21205</v>
      </c>
      <c r="B851" s="373" t="s">
        <v>78</v>
      </c>
      <c r="C851" s="398">
        <f>C852+C878+C903+C931+C942+C949+C956+C959</f>
        <v>60185</v>
      </c>
      <c r="D851" s="398">
        <f>D852+D878+D903+D931+D942+D949+D956+D959</f>
        <v>111308</v>
      </c>
      <c r="E851" s="398">
        <f>E852+E878+E903+E931+E942+E949+E956+E959</f>
        <v>105710</v>
      </c>
    </row>
    <row r="852" spans="1:5" ht="21.75" customHeight="1">
      <c r="A852" s="395">
        <v>2120501</v>
      </c>
      <c r="B852" s="373" t="s">
        <v>1343</v>
      </c>
      <c r="C852" s="398">
        <f>SUM(C853:C877)</f>
        <v>17840</v>
      </c>
      <c r="D852" s="398">
        <f>SUM(D853:D877)</f>
        <v>33206</v>
      </c>
      <c r="E852" s="398">
        <f>SUM(E853:E877)</f>
        <v>27608</v>
      </c>
    </row>
    <row r="853" spans="1:5" ht="21.75" customHeight="1">
      <c r="A853" s="395">
        <v>21206</v>
      </c>
      <c r="B853" s="343" t="s">
        <v>748</v>
      </c>
      <c r="C853" s="367">
        <v>1145</v>
      </c>
      <c r="D853" s="367">
        <v>1145</v>
      </c>
      <c r="E853" s="367">
        <v>1145</v>
      </c>
    </row>
    <row r="854" spans="1:5" ht="21.75" customHeight="1">
      <c r="A854" s="395">
        <v>2120601</v>
      </c>
      <c r="B854" s="343" t="s">
        <v>749</v>
      </c>
      <c r="C854" s="367">
        <v>200</v>
      </c>
      <c r="D854" s="367">
        <v>200</v>
      </c>
      <c r="E854" s="367">
        <v>200</v>
      </c>
    </row>
    <row r="855" spans="1:5" ht="21.75" customHeight="1">
      <c r="A855" s="395">
        <v>21299</v>
      </c>
      <c r="B855" s="343" t="s">
        <v>750</v>
      </c>
      <c r="C855" s="367">
        <v>0</v>
      </c>
      <c r="D855" s="367">
        <v>0</v>
      </c>
      <c r="E855" s="367">
        <v>0</v>
      </c>
    </row>
    <row r="856" spans="1:5" ht="21.75" customHeight="1">
      <c r="A856" s="395">
        <v>2129901</v>
      </c>
      <c r="B856" s="343" t="s">
        <v>757</v>
      </c>
      <c r="C856" s="367">
        <v>1450</v>
      </c>
      <c r="D856" s="367">
        <v>1520</v>
      </c>
      <c r="E856" s="367">
        <v>1520</v>
      </c>
    </row>
    <row r="857" spans="1:5" ht="21.75" customHeight="1">
      <c r="A857" s="395">
        <v>213</v>
      </c>
      <c r="B857" s="343" t="s">
        <v>1344</v>
      </c>
      <c r="C857" s="367">
        <v>0</v>
      </c>
      <c r="D857" s="367">
        <v>0</v>
      </c>
      <c r="E857" s="367">
        <v>0</v>
      </c>
    </row>
    <row r="858" spans="1:5" ht="21.75" customHeight="1">
      <c r="A858" s="395">
        <v>21301</v>
      </c>
      <c r="B858" s="343" t="s">
        <v>1345</v>
      </c>
      <c r="C858" s="367">
        <v>1140</v>
      </c>
      <c r="D858" s="367">
        <v>1200</v>
      </c>
      <c r="E858" s="367">
        <v>1200</v>
      </c>
    </row>
    <row r="859" spans="1:5" ht="21.75" customHeight="1">
      <c r="A859" s="395">
        <v>2130101</v>
      </c>
      <c r="B859" s="343" t="s">
        <v>1346</v>
      </c>
      <c r="C859" s="367">
        <v>153</v>
      </c>
      <c r="D859" s="367">
        <v>153</v>
      </c>
      <c r="E859" s="367">
        <v>153</v>
      </c>
    </row>
    <row r="860" spans="1:5" ht="21.75" customHeight="1">
      <c r="A860" s="395">
        <v>2130102</v>
      </c>
      <c r="B860" s="343" t="s">
        <v>1347</v>
      </c>
      <c r="C860" s="367">
        <v>0</v>
      </c>
      <c r="D860" s="367">
        <v>0</v>
      </c>
      <c r="E860" s="367">
        <v>0</v>
      </c>
    </row>
    <row r="861" spans="1:5" ht="21.75" customHeight="1">
      <c r="A861" s="395">
        <v>2130103</v>
      </c>
      <c r="B861" s="343" t="s">
        <v>1348</v>
      </c>
      <c r="C861" s="367">
        <v>0</v>
      </c>
      <c r="D861" s="367">
        <v>0</v>
      </c>
      <c r="E861" s="367">
        <v>0</v>
      </c>
    </row>
    <row r="862" spans="1:5" ht="21.75" customHeight="1">
      <c r="A862" s="395">
        <v>2130104</v>
      </c>
      <c r="B862" s="343" t="s">
        <v>1349</v>
      </c>
      <c r="C862" s="367">
        <v>0</v>
      </c>
      <c r="D862" s="367">
        <v>0</v>
      </c>
      <c r="E862" s="367">
        <v>0</v>
      </c>
    </row>
    <row r="863" spans="1:5" ht="21.75" customHeight="1">
      <c r="A863" s="395">
        <v>2130105</v>
      </c>
      <c r="B863" s="343" t="s">
        <v>1350</v>
      </c>
      <c r="C863" s="367">
        <v>0</v>
      </c>
      <c r="D863" s="367">
        <v>0</v>
      </c>
      <c r="E863" s="367">
        <v>0</v>
      </c>
    </row>
    <row r="864" spans="1:5" ht="21.75" customHeight="1">
      <c r="A864" s="395">
        <v>2130106</v>
      </c>
      <c r="B864" s="343" t="s">
        <v>1351</v>
      </c>
      <c r="C864" s="367">
        <v>0</v>
      </c>
      <c r="D864" s="367">
        <v>0</v>
      </c>
      <c r="E864" s="367">
        <v>0</v>
      </c>
    </row>
    <row r="865" spans="1:5" ht="21.75" customHeight="1">
      <c r="A865" s="395">
        <v>2130108</v>
      </c>
      <c r="B865" s="343" t="s">
        <v>1352</v>
      </c>
      <c r="C865" s="367">
        <v>0</v>
      </c>
      <c r="D865" s="367">
        <v>260</v>
      </c>
      <c r="E865" s="367">
        <v>260</v>
      </c>
    </row>
    <row r="866" spans="1:5" ht="21.75" customHeight="1">
      <c r="A866" s="395">
        <v>2130109</v>
      </c>
      <c r="B866" s="343" t="s">
        <v>1353</v>
      </c>
      <c r="C866" s="367">
        <v>0</v>
      </c>
      <c r="D866" s="367">
        <v>0</v>
      </c>
      <c r="E866" s="367">
        <v>0</v>
      </c>
    </row>
    <row r="867" spans="1:5" ht="21.75" customHeight="1">
      <c r="A867" s="395">
        <v>2130110</v>
      </c>
      <c r="B867" s="343" t="s">
        <v>1354</v>
      </c>
      <c r="C867" s="367">
        <v>0</v>
      </c>
      <c r="D867" s="367">
        <v>0</v>
      </c>
      <c r="E867" s="367">
        <v>0</v>
      </c>
    </row>
    <row r="868" spans="1:5" ht="21.75" customHeight="1">
      <c r="A868" s="395">
        <v>2130111</v>
      </c>
      <c r="B868" s="343" t="s">
        <v>1355</v>
      </c>
      <c r="C868" s="367">
        <v>8900</v>
      </c>
      <c r="D868" s="367">
        <v>9660</v>
      </c>
      <c r="E868" s="367">
        <v>9660</v>
      </c>
    </row>
    <row r="869" spans="1:5" ht="21.75" customHeight="1">
      <c r="A869" s="395">
        <v>2130112</v>
      </c>
      <c r="B869" s="343" t="s">
        <v>1356</v>
      </c>
      <c r="C869" s="367">
        <v>0</v>
      </c>
      <c r="D869" s="367">
        <v>0</v>
      </c>
      <c r="E869" s="367">
        <v>0</v>
      </c>
    </row>
    <row r="870" spans="1:5" ht="21.75" customHeight="1">
      <c r="A870" s="395">
        <v>2130114</v>
      </c>
      <c r="B870" s="343" t="s">
        <v>1357</v>
      </c>
      <c r="C870" s="367">
        <v>0</v>
      </c>
      <c r="D870" s="367">
        <v>0</v>
      </c>
      <c r="E870" s="367">
        <v>0</v>
      </c>
    </row>
    <row r="871" spans="1:5" ht="21.75" customHeight="1">
      <c r="A871" s="395">
        <v>2130119</v>
      </c>
      <c r="B871" s="343" t="s">
        <v>1358</v>
      </c>
      <c r="C871" s="367">
        <v>500</v>
      </c>
      <c r="D871" s="367">
        <v>564</v>
      </c>
      <c r="E871" s="367">
        <v>564</v>
      </c>
    </row>
    <row r="872" spans="1:5" ht="21.75" customHeight="1">
      <c r="A872" s="395">
        <v>2130120</v>
      </c>
      <c r="B872" s="343" t="s">
        <v>1359</v>
      </c>
      <c r="C872" s="367">
        <v>452</v>
      </c>
      <c r="D872" s="367">
        <v>452</v>
      </c>
      <c r="E872" s="367">
        <v>452</v>
      </c>
    </row>
    <row r="873" spans="1:5" ht="21.75" customHeight="1">
      <c r="A873" s="395">
        <v>2130121</v>
      </c>
      <c r="B873" s="343" t="s">
        <v>1360</v>
      </c>
      <c r="C873" s="367">
        <v>0</v>
      </c>
      <c r="D873" s="367">
        <v>0</v>
      </c>
      <c r="E873" s="367">
        <v>0</v>
      </c>
    </row>
    <row r="874" spans="1:5" ht="21.75" customHeight="1">
      <c r="A874" s="395">
        <v>2130122</v>
      </c>
      <c r="B874" s="343" t="s">
        <v>1361</v>
      </c>
      <c r="C874" s="367">
        <v>0</v>
      </c>
      <c r="D874" s="367">
        <v>0</v>
      </c>
      <c r="E874" s="367">
        <v>0</v>
      </c>
    </row>
    <row r="875" spans="1:5" ht="21.75" customHeight="1">
      <c r="A875" s="395">
        <v>2130124</v>
      </c>
      <c r="B875" s="343" t="s">
        <v>1362</v>
      </c>
      <c r="C875" s="367"/>
      <c r="D875" s="367">
        <v>0</v>
      </c>
      <c r="E875" s="367">
        <v>0</v>
      </c>
    </row>
    <row r="876" spans="1:5" ht="21.75" customHeight="1">
      <c r="A876" s="395">
        <v>2130125</v>
      </c>
      <c r="B876" s="343" t="s">
        <v>1363</v>
      </c>
      <c r="C876" s="367">
        <v>3900</v>
      </c>
      <c r="D876" s="367">
        <v>4955</v>
      </c>
      <c r="E876" s="367">
        <v>4955</v>
      </c>
    </row>
    <row r="877" spans="1:5" ht="21.75" customHeight="1">
      <c r="A877" s="395">
        <v>2130126</v>
      </c>
      <c r="B877" s="343" t="s">
        <v>1364</v>
      </c>
      <c r="C877" s="367"/>
      <c r="D877" s="367">
        <f>7499+5598</f>
        <v>13097</v>
      </c>
      <c r="E877" s="367">
        <v>7499</v>
      </c>
    </row>
    <row r="878" spans="1:5" ht="21.75" customHeight="1">
      <c r="A878" s="395">
        <v>2130135</v>
      </c>
      <c r="B878" s="373" t="s">
        <v>1365</v>
      </c>
      <c r="C878" s="398">
        <f>SUM(C879:C902)</f>
        <v>3580</v>
      </c>
      <c r="D878" s="398">
        <f>SUM(D879:D902)</f>
        <v>8812</v>
      </c>
      <c r="E878" s="398">
        <f>SUM(E879:E902)</f>
        <v>8812</v>
      </c>
    </row>
    <row r="879" spans="1:5" ht="21.75" customHeight="1">
      <c r="A879" s="395">
        <v>2130142</v>
      </c>
      <c r="B879" s="343" t="s">
        <v>748</v>
      </c>
      <c r="C879" s="367">
        <v>155</v>
      </c>
      <c r="D879" s="367">
        <v>155</v>
      </c>
      <c r="E879" s="367">
        <v>155</v>
      </c>
    </row>
    <row r="880" spans="1:5" ht="21.75" customHeight="1">
      <c r="A880" s="395">
        <v>2130148</v>
      </c>
      <c r="B880" s="343" t="s">
        <v>749</v>
      </c>
      <c r="C880" s="367">
        <v>150</v>
      </c>
      <c r="D880" s="367">
        <v>150</v>
      </c>
      <c r="E880" s="367">
        <v>150</v>
      </c>
    </row>
    <row r="881" spans="1:5" ht="21.75" customHeight="1">
      <c r="A881" s="395">
        <v>2130152</v>
      </c>
      <c r="B881" s="343" t="s">
        <v>750</v>
      </c>
      <c r="C881" s="367">
        <v>0</v>
      </c>
      <c r="D881" s="367">
        <v>0</v>
      </c>
      <c r="E881" s="367">
        <v>0</v>
      </c>
    </row>
    <row r="882" spans="1:5" ht="21.75" customHeight="1">
      <c r="A882" s="395">
        <v>2130153</v>
      </c>
      <c r="B882" s="343" t="s">
        <v>1366</v>
      </c>
      <c r="C882" s="367">
        <v>2900</v>
      </c>
      <c r="D882" s="367">
        <v>3150</v>
      </c>
      <c r="E882" s="367">
        <v>3150</v>
      </c>
    </row>
    <row r="883" spans="1:5" ht="21.75" customHeight="1">
      <c r="A883" s="395">
        <v>2130199</v>
      </c>
      <c r="B883" s="343" t="s">
        <v>1367</v>
      </c>
      <c r="C883" s="367">
        <v>0</v>
      </c>
      <c r="D883" s="367">
        <v>1279</v>
      </c>
      <c r="E883" s="367">
        <v>1279</v>
      </c>
    </row>
    <row r="884" spans="1:5" ht="21.75" customHeight="1">
      <c r="A884" s="395">
        <v>21302</v>
      </c>
      <c r="B884" s="343" t="s">
        <v>1368</v>
      </c>
      <c r="C884" s="367">
        <v>0</v>
      </c>
      <c r="D884" s="367">
        <v>0</v>
      </c>
      <c r="E884" s="367">
        <v>0</v>
      </c>
    </row>
    <row r="885" spans="1:5" ht="21.75" customHeight="1">
      <c r="A885" s="395">
        <v>2130201</v>
      </c>
      <c r="B885" s="343" t="s">
        <v>1369</v>
      </c>
      <c r="C885" s="367">
        <v>0</v>
      </c>
      <c r="D885" s="367">
        <v>1718</v>
      </c>
      <c r="E885" s="367">
        <v>1718</v>
      </c>
    </row>
    <row r="886" spans="1:5" ht="21.75" customHeight="1">
      <c r="A886" s="395">
        <v>2130202</v>
      </c>
      <c r="B886" s="343" t="s">
        <v>1370</v>
      </c>
      <c r="C886" s="367">
        <v>0</v>
      </c>
      <c r="D886" s="367">
        <v>1703</v>
      </c>
      <c r="E886" s="367">
        <v>1703</v>
      </c>
    </row>
    <row r="887" spans="1:5" ht="21.75" customHeight="1">
      <c r="A887" s="395">
        <v>2130203</v>
      </c>
      <c r="B887" s="343" t="s">
        <v>1371</v>
      </c>
      <c r="C887" s="367">
        <v>0</v>
      </c>
      <c r="D887" s="367">
        <v>70</v>
      </c>
      <c r="E887" s="367">
        <v>70</v>
      </c>
    </row>
    <row r="888" spans="1:5" ht="21.75" customHeight="1">
      <c r="A888" s="395">
        <v>2130204</v>
      </c>
      <c r="B888" s="343" t="s">
        <v>1372</v>
      </c>
      <c r="C888" s="367">
        <v>0</v>
      </c>
      <c r="D888" s="367">
        <v>30</v>
      </c>
      <c r="E888" s="367">
        <v>30</v>
      </c>
    </row>
    <row r="889" spans="1:5" ht="21.75" customHeight="1">
      <c r="A889" s="395">
        <v>2130205</v>
      </c>
      <c r="B889" s="343" t="s">
        <v>1373</v>
      </c>
      <c r="C889" s="367">
        <v>0</v>
      </c>
      <c r="D889" s="367">
        <v>0</v>
      </c>
      <c r="E889" s="367">
        <v>0</v>
      </c>
    </row>
    <row r="890" spans="1:5" ht="21.75" customHeight="1">
      <c r="A890" s="395">
        <v>2130206</v>
      </c>
      <c r="B890" s="343" t="s">
        <v>1374</v>
      </c>
      <c r="C890" s="367">
        <v>375</v>
      </c>
      <c r="D890" s="367">
        <v>375</v>
      </c>
      <c r="E890" s="367">
        <v>375</v>
      </c>
    </row>
    <row r="891" spans="1:5" ht="21.75" customHeight="1">
      <c r="A891" s="395">
        <v>2130207</v>
      </c>
      <c r="B891" s="343" t="s">
        <v>1375</v>
      </c>
      <c r="C891" s="367">
        <v>0</v>
      </c>
      <c r="D891" s="367">
        <v>0</v>
      </c>
      <c r="E891" s="367">
        <v>0</v>
      </c>
    </row>
    <row r="892" spans="1:5" ht="21.75" customHeight="1">
      <c r="A892" s="395">
        <v>2130209</v>
      </c>
      <c r="B892" s="343" t="s">
        <v>1376</v>
      </c>
      <c r="C892" s="367">
        <v>0</v>
      </c>
      <c r="D892" s="367">
        <v>0</v>
      </c>
      <c r="E892" s="367">
        <v>0</v>
      </c>
    </row>
    <row r="893" spans="1:5" ht="21.75" customHeight="1">
      <c r="A893" s="395">
        <v>2130210</v>
      </c>
      <c r="B893" s="343" t="s">
        <v>1377</v>
      </c>
      <c r="C893" s="367">
        <v>0</v>
      </c>
      <c r="D893" s="367">
        <v>0</v>
      </c>
      <c r="E893" s="367">
        <v>0</v>
      </c>
    </row>
    <row r="894" spans="1:5" ht="21.75" customHeight="1">
      <c r="A894" s="395">
        <v>2130211</v>
      </c>
      <c r="B894" s="343" t="s">
        <v>1378</v>
      </c>
      <c r="C894" s="367">
        <v>0</v>
      </c>
      <c r="D894" s="367">
        <v>0</v>
      </c>
      <c r="E894" s="367">
        <v>0</v>
      </c>
    </row>
    <row r="895" spans="1:5" ht="21.75" customHeight="1">
      <c r="A895" s="395">
        <v>2130212</v>
      </c>
      <c r="B895" s="343" t="s">
        <v>1379</v>
      </c>
      <c r="C895" s="367">
        <v>0</v>
      </c>
      <c r="D895" s="367">
        <v>0</v>
      </c>
      <c r="E895" s="367">
        <v>0</v>
      </c>
    </row>
    <row r="896" spans="1:5" ht="21.75" customHeight="1">
      <c r="A896" s="395">
        <v>2130213</v>
      </c>
      <c r="B896" s="343" t="s">
        <v>1380</v>
      </c>
      <c r="C896" s="367">
        <v>0</v>
      </c>
      <c r="D896" s="367">
        <v>0</v>
      </c>
      <c r="E896" s="367">
        <v>0</v>
      </c>
    </row>
    <row r="897" spans="1:5" ht="21.75" customHeight="1">
      <c r="A897" s="395">
        <v>2130217</v>
      </c>
      <c r="B897" s="343" t="s">
        <v>1381</v>
      </c>
      <c r="C897" s="367">
        <v>0</v>
      </c>
      <c r="D897" s="367">
        <v>0</v>
      </c>
      <c r="E897" s="367">
        <v>0</v>
      </c>
    </row>
    <row r="898" spans="1:5" ht="21.75" customHeight="1">
      <c r="A898" s="395">
        <v>2130220</v>
      </c>
      <c r="B898" s="343" t="s">
        <v>1382</v>
      </c>
      <c r="C898" s="367">
        <v>0</v>
      </c>
      <c r="D898" s="367">
        <v>136</v>
      </c>
      <c r="E898" s="367">
        <v>136</v>
      </c>
    </row>
    <row r="899" spans="1:5" ht="21.75" customHeight="1">
      <c r="A899" s="395">
        <v>2130221</v>
      </c>
      <c r="B899" s="343" t="s">
        <v>1383</v>
      </c>
      <c r="C899" s="367">
        <v>0</v>
      </c>
      <c r="D899" s="367">
        <v>0</v>
      </c>
      <c r="E899" s="367">
        <v>0</v>
      </c>
    </row>
    <row r="900" spans="1:5" ht="21.75" customHeight="1">
      <c r="A900" s="395">
        <v>2130223</v>
      </c>
      <c r="B900" s="343" t="s">
        <v>1384</v>
      </c>
      <c r="C900" s="367">
        <v>0</v>
      </c>
      <c r="D900" s="367">
        <v>0</v>
      </c>
      <c r="E900" s="367">
        <v>0</v>
      </c>
    </row>
    <row r="901" spans="1:5" ht="21.75" customHeight="1">
      <c r="A901" s="395">
        <v>2130226</v>
      </c>
      <c r="B901" s="343" t="s">
        <v>1350</v>
      </c>
      <c r="C901" s="367">
        <v>0</v>
      </c>
      <c r="D901" s="367">
        <v>46</v>
      </c>
      <c r="E901" s="367">
        <v>46</v>
      </c>
    </row>
    <row r="902" spans="1:5" ht="21.75" customHeight="1">
      <c r="A902" s="395">
        <v>2130227</v>
      </c>
      <c r="B902" s="343" t="s">
        <v>1385</v>
      </c>
      <c r="C902" s="367">
        <v>0</v>
      </c>
      <c r="D902" s="367">
        <v>0</v>
      </c>
      <c r="E902" s="367">
        <v>0</v>
      </c>
    </row>
    <row r="903" spans="1:5" ht="21.75" customHeight="1">
      <c r="A903" s="395">
        <v>2130232</v>
      </c>
      <c r="B903" s="373" t="s">
        <v>1386</v>
      </c>
      <c r="C903" s="398">
        <f>SUM(C904:C930)</f>
        <v>5255</v>
      </c>
      <c r="D903" s="398">
        <f>SUM(D904:D930)</f>
        <v>9233</v>
      </c>
      <c r="E903" s="398">
        <f>SUM(E904:E930)</f>
        <v>9233</v>
      </c>
    </row>
    <row r="904" spans="1:5" ht="21.75" customHeight="1">
      <c r="A904" s="395">
        <v>2130234</v>
      </c>
      <c r="B904" s="343" t="s">
        <v>748</v>
      </c>
      <c r="C904" s="367">
        <v>215</v>
      </c>
      <c r="D904" s="367">
        <v>265</v>
      </c>
      <c r="E904" s="367">
        <v>265</v>
      </c>
    </row>
    <row r="905" spans="1:5" ht="21.75" customHeight="1">
      <c r="A905" s="395">
        <v>2130235</v>
      </c>
      <c r="B905" s="343" t="s">
        <v>749</v>
      </c>
      <c r="C905" s="367">
        <v>200</v>
      </c>
      <c r="D905" s="367">
        <v>400</v>
      </c>
      <c r="E905" s="367">
        <v>400</v>
      </c>
    </row>
    <row r="906" spans="1:5" ht="21.75" customHeight="1">
      <c r="A906" s="395">
        <v>2130236</v>
      </c>
      <c r="B906" s="343" t="s">
        <v>750</v>
      </c>
      <c r="C906" s="367"/>
      <c r="D906" s="367">
        <v>0</v>
      </c>
      <c r="E906" s="367">
        <v>0</v>
      </c>
    </row>
    <row r="907" spans="1:5" ht="21.75" customHeight="1">
      <c r="A907" s="395">
        <v>2130237</v>
      </c>
      <c r="B907" s="343" t="s">
        <v>1387</v>
      </c>
      <c r="C907" s="367">
        <v>801</v>
      </c>
      <c r="D907" s="367">
        <v>801</v>
      </c>
      <c r="E907" s="367">
        <v>801</v>
      </c>
    </row>
    <row r="908" spans="1:5" ht="21.75" customHeight="1">
      <c r="A908" s="395">
        <v>2130299</v>
      </c>
      <c r="B908" s="343" t="s">
        <v>1388</v>
      </c>
      <c r="C908" s="367">
        <v>0</v>
      </c>
      <c r="D908" s="367">
        <v>100</v>
      </c>
      <c r="E908" s="367">
        <v>100</v>
      </c>
    </row>
    <row r="909" spans="1:5" ht="21.75" customHeight="1">
      <c r="A909" s="395">
        <v>21303</v>
      </c>
      <c r="B909" s="343" t="s">
        <v>1389</v>
      </c>
      <c r="C909" s="367">
        <v>6</v>
      </c>
      <c r="D909" s="367">
        <v>6</v>
      </c>
      <c r="E909" s="367">
        <v>6</v>
      </c>
    </row>
    <row r="910" spans="1:5" ht="21.75" customHeight="1">
      <c r="A910" s="395">
        <v>2130301</v>
      </c>
      <c r="B910" s="343" t="s">
        <v>1390</v>
      </c>
      <c r="C910" s="367">
        <v>0</v>
      </c>
      <c r="D910" s="367">
        <v>0</v>
      </c>
      <c r="E910" s="367">
        <v>0</v>
      </c>
    </row>
    <row r="911" spans="1:5" ht="21.75" customHeight="1">
      <c r="A911" s="395">
        <v>2130302</v>
      </c>
      <c r="B911" s="343" t="s">
        <v>1391</v>
      </c>
      <c r="C911" s="367">
        <v>0</v>
      </c>
      <c r="D911" s="367">
        <v>0</v>
      </c>
      <c r="E911" s="367">
        <v>0</v>
      </c>
    </row>
    <row r="912" spans="1:5" ht="21.75" customHeight="1">
      <c r="A912" s="395">
        <v>2130303</v>
      </c>
      <c r="B912" s="343" t="s">
        <v>1392</v>
      </c>
      <c r="C912" s="367">
        <v>90</v>
      </c>
      <c r="D912" s="367">
        <v>90</v>
      </c>
      <c r="E912" s="367">
        <v>90</v>
      </c>
    </row>
    <row r="913" spans="1:5" ht="21.75" customHeight="1">
      <c r="A913" s="395">
        <v>2130304</v>
      </c>
      <c r="B913" s="343" t="s">
        <v>1393</v>
      </c>
      <c r="C913" s="367">
        <v>0</v>
      </c>
      <c r="D913" s="367">
        <v>0</v>
      </c>
      <c r="E913" s="367">
        <v>0</v>
      </c>
    </row>
    <row r="914" spans="1:5" ht="21.75" customHeight="1">
      <c r="A914" s="395">
        <v>2130305</v>
      </c>
      <c r="B914" s="343" t="s">
        <v>1394</v>
      </c>
      <c r="C914" s="367">
        <v>0</v>
      </c>
      <c r="D914" s="367">
        <v>0</v>
      </c>
      <c r="E914" s="367">
        <v>0</v>
      </c>
    </row>
    <row r="915" spans="1:5" ht="21.75" customHeight="1">
      <c r="A915" s="395">
        <v>2130306</v>
      </c>
      <c r="B915" s="343" t="s">
        <v>1395</v>
      </c>
      <c r="C915" s="367">
        <v>0</v>
      </c>
      <c r="D915" s="367">
        <v>0</v>
      </c>
      <c r="E915" s="367">
        <v>0</v>
      </c>
    </row>
    <row r="916" spans="1:5" ht="21.75" customHeight="1">
      <c r="A916" s="395">
        <v>2130307</v>
      </c>
      <c r="B916" s="343" t="s">
        <v>1396</v>
      </c>
      <c r="C916" s="367">
        <v>0</v>
      </c>
      <c r="D916" s="367">
        <v>0</v>
      </c>
      <c r="E916" s="367">
        <v>0</v>
      </c>
    </row>
    <row r="917" spans="1:5" ht="21.75" customHeight="1">
      <c r="A917" s="395">
        <v>2130308</v>
      </c>
      <c r="B917" s="343" t="s">
        <v>1397</v>
      </c>
      <c r="C917" s="367">
        <v>0</v>
      </c>
      <c r="D917" s="367">
        <v>0</v>
      </c>
      <c r="E917" s="367">
        <v>0</v>
      </c>
    </row>
    <row r="918" spans="1:5" ht="21.75" customHeight="1">
      <c r="A918" s="395">
        <v>2130309</v>
      </c>
      <c r="B918" s="343" t="s">
        <v>1398</v>
      </c>
      <c r="C918" s="367">
        <v>0</v>
      </c>
      <c r="D918" s="367">
        <v>0</v>
      </c>
      <c r="E918" s="367">
        <v>0</v>
      </c>
    </row>
    <row r="919" spans="1:5" ht="21.75" customHeight="1">
      <c r="A919" s="395">
        <v>2130310</v>
      </c>
      <c r="B919" s="343" t="s">
        <v>1399</v>
      </c>
      <c r="C919" s="367">
        <v>1060</v>
      </c>
      <c r="D919" s="367">
        <v>1858</v>
      </c>
      <c r="E919" s="367">
        <v>1858</v>
      </c>
    </row>
    <row r="920" spans="1:5" ht="21.75" customHeight="1">
      <c r="A920" s="395">
        <v>2130311</v>
      </c>
      <c r="B920" s="343" t="s">
        <v>1400</v>
      </c>
      <c r="C920" s="367">
        <v>200</v>
      </c>
      <c r="D920" s="367">
        <v>295</v>
      </c>
      <c r="E920" s="367">
        <v>295</v>
      </c>
    </row>
    <row r="921" spans="1:5" ht="21.75" customHeight="1">
      <c r="A921" s="395">
        <v>2130312</v>
      </c>
      <c r="B921" s="343" t="s">
        <v>1401</v>
      </c>
      <c r="C921" s="367">
        <v>0</v>
      </c>
      <c r="D921" s="367">
        <v>0</v>
      </c>
      <c r="E921" s="367">
        <v>0</v>
      </c>
    </row>
    <row r="922" spans="1:5" ht="21.75" customHeight="1">
      <c r="A922" s="395">
        <v>2130313</v>
      </c>
      <c r="B922" s="343" t="s">
        <v>1402</v>
      </c>
      <c r="C922" s="367">
        <v>0</v>
      </c>
      <c r="D922" s="367">
        <v>0</v>
      </c>
      <c r="E922" s="367">
        <v>0</v>
      </c>
    </row>
    <row r="923" spans="1:5" ht="21.75" customHeight="1">
      <c r="A923" s="395">
        <v>2130314</v>
      </c>
      <c r="B923" s="343" t="s">
        <v>1403</v>
      </c>
      <c r="C923" s="367">
        <v>0</v>
      </c>
      <c r="D923" s="367">
        <v>0</v>
      </c>
      <c r="E923" s="367">
        <v>0</v>
      </c>
    </row>
    <row r="924" spans="1:5" ht="21.75" customHeight="1">
      <c r="A924" s="395">
        <v>2130315</v>
      </c>
      <c r="B924" s="343" t="s">
        <v>1404</v>
      </c>
      <c r="C924" s="367">
        <v>0</v>
      </c>
      <c r="D924" s="367">
        <v>0</v>
      </c>
      <c r="E924" s="367">
        <v>0</v>
      </c>
    </row>
    <row r="925" spans="1:5" ht="21.75" customHeight="1">
      <c r="A925" s="395">
        <v>2130316</v>
      </c>
      <c r="B925" s="343" t="s">
        <v>1378</v>
      </c>
      <c r="C925" s="367">
        <v>0</v>
      </c>
      <c r="D925" s="367">
        <v>0</v>
      </c>
      <c r="E925" s="367">
        <v>0</v>
      </c>
    </row>
    <row r="926" spans="1:5" ht="21.75" customHeight="1">
      <c r="A926" s="395">
        <v>2130317</v>
      </c>
      <c r="B926" s="343" t="s">
        <v>1405</v>
      </c>
      <c r="C926" s="367">
        <v>0</v>
      </c>
      <c r="D926" s="367">
        <v>0</v>
      </c>
      <c r="E926" s="367">
        <v>0</v>
      </c>
    </row>
    <row r="927" spans="1:5" ht="21.75" customHeight="1">
      <c r="A927" s="395">
        <v>2130318</v>
      </c>
      <c r="B927" s="343" t="s">
        <v>1406</v>
      </c>
      <c r="C927" s="367">
        <v>0</v>
      </c>
      <c r="D927" s="367">
        <v>100</v>
      </c>
      <c r="E927" s="367">
        <v>100</v>
      </c>
    </row>
    <row r="928" spans="1:5" ht="21.75" customHeight="1">
      <c r="A928" s="395">
        <v>2130319</v>
      </c>
      <c r="B928" s="343" t="s">
        <v>1407</v>
      </c>
      <c r="C928" s="367">
        <v>0</v>
      </c>
      <c r="D928" s="367">
        <v>0</v>
      </c>
      <c r="E928" s="367">
        <v>0</v>
      </c>
    </row>
    <row r="929" spans="1:5" ht="21.75" customHeight="1">
      <c r="A929" s="395">
        <v>2130321</v>
      </c>
      <c r="B929" s="343" t="s">
        <v>1408</v>
      </c>
      <c r="C929" s="367">
        <v>0</v>
      </c>
      <c r="D929" s="367">
        <v>0</v>
      </c>
      <c r="E929" s="367">
        <v>0</v>
      </c>
    </row>
    <row r="930" spans="1:5" ht="21.75" customHeight="1">
      <c r="A930" s="395">
        <v>2130322</v>
      </c>
      <c r="B930" s="343" t="s">
        <v>1409</v>
      </c>
      <c r="C930" s="367">
        <v>2683</v>
      </c>
      <c r="D930" s="367">
        <v>5318</v>
      </c>
      <c r="E930" s="367">
        <v>5318</v>
      </c>
    </row>
    <row r="931" spans="1:5" ht="21.75" customHeight="1">
      <c r="A931" s="395">
        <v>2130333</v>
      </c>
      <c r="B931" s="373" t="s">
        <v>1410</v>
      </c>
      <c r="C931" s="398">
        <f>SUM(C932:C941)</f>
        <v>16221</v>
      </c>
      <c r="D931" s="398">
        <f>SUM(D932:D941)</f>
        <v>35106</v>
      </c>
      <c r="E931" s="398">
        <f>SUM(E932:E941)</f>
        <v>35106</v>
      </c>
    </row>
    <row r="932" spans="1:5" ht="21.75" customHeight="1">
      <c r="A932" s="395">
        <v>2130334</v>
      </c>
      <c r="B932" s="343" t="s">
        <v>748</v>
      </c>
      <c r="C932" s="367">
        <v>361</v>
      </c>
      <c r="D932" s="367">
        <v>361</v>
      </c>
      <c r="E932" s="367">
        <v>361</v>
      </c>
    </row>
    <row r="933" spans="1:5" ht="21.75" customHeight="1">
      <c r="A933" s="395">
        <v>2130335</v>
      </c>
      <c r="B933" s="343" t="s">
        <v>749</v>
      </c>
      <c r="C933" s="367">
        <v>0</v>
      </c>
      <c r="D933" s="367">
        <v>0</v>
      </c>
      <c r="E933" s="367">
        <v>0</v>
      </c>
    </row>
    <row r="934" spans="1:5" ht="21.75" customHeight="1">
      <c r="A934" s="395">
        <v>2130336</v>
      </c>
      <c r="B934" s="343" t="s">
        <v>750</v>
      </c>
      <c r="C934" s="367">
        <v>0</v>
      </c>
      <c r="D934" s="367">
        <v>0</v>
      </c>
      <c r="E934" s="367">
        <v>0</v>
      </c>
    </row>
    <row r="935" spans="1:5" ht="21.75" customHeight="1">
      <c r="A935" s="395">
        <v>2130337</v>
      </c>
      <c r="B935" s="343" t="s">
        <v>1411</v>
      </c>
      <c r="C935" s="367">
        <v>2850</v>
      </c>
      <c r="D935" s="367">
        <f>8507-900</f>
        <v>7607</v>
      </c>
      <c r="E935" s="367">
        <f>8507-900</f>
        <v>7607</v>
      </c>
    </row>
    <row r="936" spans="1:5" ht="21.75" customHeight="1">
      <c r="A936" s="395">
        <v>2130399</v>
      </c>
      <c r="B936" s="343" t="s">
        <v>1412</v>
      </c>
      <c r="C936" s="367">
        <v>1520</v>
      </c>
      <c r="D936" s="367">
        <f>2700-35</f>
        <v>2665</v>
      </c>
      <c r="E936" s="367">
        <f>2700-35</f>
        <v>2665</v>
      </c>
    </row>
    <row r="937" spans="1:5" ht="21.75" customHeight="1">
      <c r="A937" s="395">
        <v>21305</v>
      </c>
      <c r="B937" s="343" t="s">
        <v>1413</v>
      </c>
      <c r="C937" s="367">
        <v>1900</v>
      </c>
      <c r="D937" s="367">
        <f>2000-120</f>
        <v>1880</v>
      </c>
      <c r="E937" s="367">
        <f>2000-120</f>
        <v>1880</v>
      </c>
    </row>
    <row r="938" spans="1:5" ht="21.75" customHeight="1">
      <c r="A938" s="395">
        <v>2130501</v>
      </c>
      <c r="B938" s="343" t="s">
        <v>1414</v>
      </c>
      <c r="C938" s="367">
        <v>0</v>
      </c>
      <c r="D938" s="367">
        <v>0</v>
      </c>
      <c r="E938" s="367">
        <v>0</v>
      </c>
    </row>
    <row r="939" spans="1:5" ht="21.75" customHeight="1">
      <c r="A939" s="395">
        <v>2130502</v>
      </c>
      <c r="B939" s="343" t="s">
        <v>1415</v>
      </c>
      <c r="C939" s="367">
        <v>0</v>
      </c>
      <c r="D939" s="367">
        <v>0</v>
      </c>
      <c r="E939" s="367">
        <v>0</v>
      </c>
    </row>
    <row r="940" spans="1:5" ht="21.75" customHeight="1">
      <c r="A940" s="395">
        <v>2130503</v>
      </c>
      <c r="B940" s="343" t="s">
        <v>1416</v>
      </c>
      <c r="C940" s="367">
        <v>90</v>
      </c>
      <c r="D940" s="367">
        <v>90</v>
      </c>
      <c r="E940" s="367">
        <v>90</v>
      </c>
    </row>
    <row r="941" spans="1:5" ht="21.75" customHeight="1">
      <c r="A941" s="395">
        <v>2130504</v>
      </c>
      <c r="B941" s="343" t="s">
        <v>1417</v>
      </c>
      <c r="C941" s="367">
        <v>9500</v>
      </c>
      <c r="D941" s="367">
        <f>22608-105</f>
        <v>22503</v>
      </c>
      <c r="E941" s="367">
        <f>22608-105</f>
        <v>22503</v>
      </c>
    </row>
    <row r="942" spans="1:5" ht="21.75" customHeight="1">
      <c r="A942" s="395">
        <v>2130505</v>
      </c>
      <c r="B942" s="373" t="s">
        <v>1418</v>
      </c>
      <c r="C942" s="398">
        <f>SUM(C943:C948)</f>
        <v>10780</v>
      </c>
      <c r="D942" s="398">
        <f>SUM(D943:D948)</f>
        <v>10157</v>
      </c>
      <c r="E942" s="398">
        <f>SUM(E943:E948)</f>
        <v>10157</v>
      </c>
    </row>
    <row r="943" spans="1:5" ht="21.75" customHeight="1">
      <c r="A943" s="395">
        <v>2130506</v>
      </c>
      <c r="B943" s="343" t="s">
        <v>1419</v>
      </c>
      <c r="C943" s="367">
        <v>0</v>
      </c>
      <c r="D943" s="367">
        <v>505</v>
      </c>
      <c r="E943" s="367">
        <v>505</v>
      </c>
    </row>
    <row r="944" spans="1:5" ht="21.75" customHeight="1">
      <c r="A944" s="395">
        <v>2130507</v>
      </c>
      <c r="B944" s="343" t="s">
        <v>1420</v>
      </c>
      <c r="C944" s="367">
        <v>0</v>
      </c>
      <c r="D944" s="367">
        <v>0</v>
      </c>
      <c r="E944" s="367">
        <v>0</v>
      </c>
    </row>
    <row r="945" spans="1:5" ht="21.75" customHeight="1">
      <c r="A945" s="395">
        <v>2130508</v>
      </c>
      <c r="B945" s="343" t="s">
        <v>1421</v>
      </c>
      <c r="C945" s="367">
        <v>5520</v>
      </c>
      <c r="D945" s="367">
        <f>4475-937</f>
        <v>3538</v>
      </c>
      <c r="E945" s="367">
        <f>4475-937</f>
        <v>3538</v>
      </c>
    </row>
    <row r="946" spans="1:5" ht="21.75" customHeight="1">
      <c r="A946" s="395">
        <v>2130550</v>
      </c>
      <c r="B946" s="343" t="s">
        <v>1422</v>
      </c>
      <c r="C946" s="367">
        <v>0</v>
      </c>
      <c r="D946" s="367">
        <f>1440-240</f>
        <v>1200</v>
      </c>
      <c r="E946" s="367">
        <f>1440-240</f>
        <v>1200</v>
      </c>
    </row>
    <row r="947" spans="1:5" ht="21.75" customHeight="1">
      <c r="A947" s="395">
        <v>2130599</v>
      </c>
      <c r="B947" s="343" t="s">
        <v>1423</v>
      </c>
      <c r="C947" s="367">
        <v>5260</v>
      </c>
      <c r="D947" s="367">
        <f>5536-622</f>
        <v>4914</v>
      </c>
      <c r="E947" s="367">
        <f>5536-622</f>
        <v>4914</v>
      </c>
    </row>
    <row r="948" spans="1:5" ht="21.75" customHeight="1">
      <c r="A948" s="395">
        <v>21307</v>
      </c>
      <c r="B948" s="343" t="s">
        <v>1424</v>
      </c>
      <c r="C948" s="367"/>
      <c r="D948" s="367">
        <v>0</v>
      </c>
      <c r="E948" s="367">
        <v>0</v>
      </c>
    </row>
    <row r="949" spans="1:5" ht="21.75" customHeight="1">
      <c r="A949" s="395">
        <v>2130701</v>
      </c>
      <c r="B949" s="373" t="s">
        <v>1425</v>
      </c>
      <c r="C949" s="398">
        <f>SUM(C950:C955)</f>
        <v>1009</v>
      </c>
      <c r="D949" s="398">
        <f>SUM(D950:D955)</f>
        <v>4283</v>
      </c>
      <c r="E949" s="398">
        <f>SUM(E950:E955)</f>
        <v>4283</v>
      </c>
    </row>
    <row r="950" spans="1:5" ht="21.75" customHeight="1">
      <c r="A950" s="395">
        <v>2130704</v>
      </c>
      <c r="B950" s="343" t="s">
        <v>1426</v>
      </c>
      <c r="C950" s="367">
        <v>0</v>
      </c>
      <c r="D950" s="367">
        <v>2663</v>
      </c>
      <c r="E950" s="367">
        <v>2663</v>
      </c>
    </row>
    <row r="951" spans="1:5" ht="21.75" customHeight="1">
      <c r="A951" s="395">
        <v>2130705</v>
      </c>
      <c r="B951" s="343" t="s">
        <v>1427</v>
      </c>
      <c r="C951" s="367">
        <v>0</v>
      </c>
      <c r="D951" s="367">
        <v>0</v>
      </c>
      <c r="E951" s="367">
        <v>0</v>
      </c>
    </row>
    <row r="952" spans="1:5" ht="21.75" customHeight="1">
      <c r="A952" s="395">
        <v>2130706</v>
      </c>
      <c r="B952" s="343" t="s">
        <v>1428</v>
      </c>
      <c r="C952" s="367">
        <v>1009</v>
      </c>
      <c r="D952" s="367">
        <v>926</v>
      </c>
      <c r="E952" s="367">
        <v>926</v>
      </c>
    </row>
    <row r="953" spans="1:5" ht="21.75" customHeight="1">
      <c r="A953" s="395">
        <v>2130707</v>
      </c>
      <c r="B953" s="343" t="s">
        <v>1429</v>
      </c>
      <c r="C953" s="367">
        <v>0</v>
      </c>
      <c r="D953" s="367">
        <v>611</v>
      </c>
      <c r="E953" s="367">
        <v>611</v>
      </c>
    </row>
    <row r="954" spans="1:5" ht="21.75" customHeight="1">
      <c r="A954" s="395">
        <v>2130799</v>
      </c>
      <c r="B954" s="343" t="s">
        <v>1430</v>
      </c>
      <c r="C954" s="367">
        <v>0</v>
      </c>
      <c r="D954" s="367">
        <v>0</v>
      </c>
      <c r="E954" s="367">
        <v>0</v>
      </c>
    </row>
    <row r="955" spans="1:5" ht="21.75" customHeight="1">
      <c r="A955" s="395">
        <v>21308</v>
      </c>
      <c r="B955" s="343" t="s">
        <v>1431</v>
      </c>
      <c r="C955" s="367">
        <v>0</v>
      </c>
      <c r="D955" s="367">
        <v>83</v>
      </c>
      <c r="E955" s="367">
        <v>83</v>
      </c>
    </row>
    <row r="956" spans="1:5" ht="21.75" customHeight="1">
      <c r="A956" s="395">
        <v>2130801</v>
      </c>
      <c r="B956" s="373" t="s">
        <v>1432</v>
      </c>
      <c r="C956" s="398">
        <f>SUM(C957:C958)</f>
        <v>0</v>
      </c>
      <c r="D956" s="398">
        <f>SUM(D957:D958)</f>
        <v>1406</v>
      </c>
      <c r="E956" s="398">
        <f>SUM(E957:E958)</f>
        <v>1406</v>
      </c>
    </row>
    <row r="957" spans="1:5" ht="21.75" customHeight="1">
      <c r="A957" s="395">
        <v>2130802</v>
      </c>
      <c r="B957" s="343" t="s">
        <v>1433</v>
      </c>
      <c r="C957" s="367">
        <v>0</v>
      </c>
      <c r="D957" s="367"/>
      <c r="E957" s="367"/>
    </row>
    <row r="958" spans="1:5" ht="21.75" customHeight="1">
      <c r="A958" s="395">
        <v>2130803</v>
      </c>
      <c r="B958" s="343" t="s">
        <v>1434</v>
      </c>
      <c r="C958" s="367">
        <v>0</v>
      </c>
      <c r="D958" s="367">
        <v>1406</v>
      </c>
      <c r="E958" s="367">
        <v>1406</v>
      </c>
    </row>
    <row r="959" spans="1:5" ht="21.75" customHeight="1">
      <c r="A959" s="395">
        <v>2130804</v>
      </c>
      <c r="B959" s="373" t="s">
        <v>267</v>
      </c>
      <c r="C959" s="398">
        <f>SUM(C960:C961)</f>
        <v>5500</v>
      </c>
      <c r="D959" s="398">
        <f>SUM(D960:D961)</f>
        <v>9105</v>
      </c>
      <c r="E959" s="398">
        <f>SUM(E960:E961)</f>
        <v>9105</v>
      </c>
    </row>
    <row r="960" spans="1:5" ht="21.75" customHeight="1">
      <c r="A960" s="395">
        <v>2130805</v>
      </c>
      <c r="B960" s="343" t="s">
        <v>1435</v>
      </c>
      <c r="C960" s="367">
        <v>0</v>
      </c>
      <c r="D960" s="367"/>
      <c r="E960" s="367"/>
    </row>
    <row r="961" spans="1:5" ht="21.75" customHeight="1">
      <c r="A961" s="395">
        <v>2130899</v>
      </c>
      <c r="B961" s="343" t="s">
        <v>1436</v>
      </c>
      <c r="C961" s="367">
        <v>5500</v>
      </c>
      <c r="D961" s="367">
        <v>9105</v>
      </c>
      <c r="E961" s="367">
        <v>9105</v>
      </c>
    </row>
    <row r="962" spans="1:5" ht="21.75" customHeight="1">
      <c r="A962" s="395">
        <v>21309</v>
      </c>
      <c r="B962" s="373" t="s">
        <v>79</v>
      </c>
      <c r="C962" s="398">
        <f>C963+C986+C996+C1006+C1011+C1018+C1023</f>
        <v>15261</v>
      </c>
      <c r="D962" s="398">
        <f>D963+D986+D996+D1006+D1011+D1018+D1023</f>
        <v>16387</v>
      </c>
      <c r="E962" s="398">
        <f>E963+E986+E996+E1006+E1011+E1018+E1023</f>
        <v>12364</v>
      </c>
    </row>
    <row r="963" spans="1:5" ht="21.75" customHeight="1">
      <c r="A963" s="395">
        <v>2130901</v>
      </c>
      <c r="B963" s="373" t="s">
        <v>1437</v>
      </c>
      <c r="C963" s="398">
        <f>SUM(C964:C985)</f>
        <v>4261</v>
      </c>
      <c r="D963" s="398">
        <f>SUM(D964:D985)</f>
        <v>6397</v>
      </c>
      <c r="E963" s="398">
        <f>SUM(E964:E985)</f>
        <v>6397</v>
      </c>
    </row>
    <row r="964" spans="1:5" ht="21.75" customHeight="1">
      <c r="A964" s="395">
        <v>2130999</v>
      </c>
      <c r="B964" s="343" t="s">
        <v>748</v>
      </c>
      <c r="C964" s="367">
        <v>239</v>
      </c>
      <c r="D964" s="367">
        <v>239</v>
      </c>
      <c r="E964" s="367">
        <v>239</v>
      </c>
    </row>
    <row r="965" spans="1:5" ht="21.75" customHeight="1">
      <c r="A965" s="395">
        <v>21399</v>
      </c>
      <c r="B965" s="343" t="s">
        <v>749</v>
      </c>
      <c r="C965" s="367">
        <v>0</v>
      </c>
      <c r="D965" s="367">
        <v>0</v>
      </c>
      <c r="E965" s="367">
        <v>0</v>
      </c>
    </row>
    <row r="966" spans="1:5" ht="21.75" customHeight="1">
      <c r="A966" s="395">
        <v>2139901</v>
      </c>
      <c r="B966" s="343" t="s">
        <v>750</v>
      </c>
      <c r="C966" s="367">
        <v>0</v>
      </c>
      <c r="D966" s="367">
        <v>0</v>
      </c>
      <c r="E966" s="367">
        <v>0</v>
      </c>
    </row>
    <row r="967" spans="1:5" ht="21.75" customHeight="1">
      <c r="A967" s="395">
        <v>2139999</v>
      </c>
      <c r="B967" s="343" t="s">
        <v>1438</v>
      </c>
      <c r="C967" s="367">
        <v>0</v>
      </c>
      <c r="D967" s="367">
        <v>0</v>
      </c>
      <c r="E967" s="367">
        <v>0</v>
      </c>
    </row>
    <row r="968" spans="1:5" ht="21.75" customHeight="1">
      <c r="A968" s="395">
        <v>214</v>
      </c>
      <c r="B968" s="343" t="s">
        <v>1439</v>
      </c>
      <c r="C968" s="367">
        <v>2008</v>
      </c>
      <c r="D968" s="367">
        <v>736</v>
      </c>
      <c r="E968" s="367">
        <v>736</v>
      </c>
    </row>
    <row r="969" spans="1:5" ht="21.75" customHeight="1">
      <c r="A969" s="395">
        <v>21401</v>
      </c>
      <c r="B969" s="343" t="s">
        <v>1440</v>
      </c>
      <c r="C969" s="367">
        <v>0</v>
      </c>
      <c r="D969" s="367">
        <v>0</v>
      </c>
      <c r="E969" s="367">
        <v>0</v>
      </c>
    </row>
    <row r="970" spans="1:5" ht="21.75" customHeight="1">
      <c r="A970" s="395">
        <v>2140101</v>
      </c>
      <c r="B970" s="343" t="s">
        <v>1441</v>
      </c>
      <c r="C970" s="367">
        <v>5</v>
      </c>
      <c r="D970" s="367">
        <v>5</v>
      </c>
      <c r="E970" s="367">
        <v>5</v>
      </c>
    </row>
    <row r="971" spans="1:5" ht="21.75" customHeight="1">
      <c r="A971" s="395">
        <v>2140102</v>
      </c>
      <c r="B971" s="343" t="s">
        <v>1442</v>
      </c>
      <c r="C971" s="367">
        <v>0</v>
      </c>
      <c r="D971" s="367">
        <v>0</v>
      </c>
      <c r="E971" s="367">
        <v>0</v>
      </c>
    </row>
    <row r="972" spans="1:5" ht="21.75" customHeight="1">
      <c r="A972" s="395">
        <v>2140103</v>
      </c>
      <c r="B972" s="343" t="s">
        <v>1443</v>
      </c>
      <c r="C972" s="367">
        <f>708+88</f>
        <v>796</v>
      </c>
      <c r="D972" s="367">
        <v>796</v>
      </c>
      <c r="E972" s="367">
        <v>796</v>
      </c>
    </row>
    <row r="973" spans="1:5" ht="21.75" customHeight="1">
      <c r="A973" s="395">
        <v>2140104</v>
      </c>
      <c r="B973" s="343" t="s">
        <v>1444</v>
      </c>
      <c r="C973" s="367">
        <v>0</v>
      </c>
      <c r="D973" s="367">
        <v>0</v>
      </c>
      <c r="E973" s="367">
        <v>0</v>
      </c>
    </row>
    <row r="974" spans="1:5" ht="21.75" customHeight="1">
      <c r="A974" s="395">
        <v>2140106</v>
      </c>
      <c r="B974" s="343" t="s">
        <v>1445</v>
      </c>
      <c r="C974" s="367">
        <v>0</v>
      </c>
      <c r="D974" s="367">
        <v>0</v>
      </c>
      <c r="E974" s="367">
        <v>0</v>
      </c>
    </row>
    <row r="975" spans="1:5" ht="21.75" customHeight="1">
      <c r="A975" s="395">
        <v>2140109</v>
      </c>
      <c r="B975" s="343" t="s">
        <v>1446</v>
      </c>
      <c r="C975" s="367">
        <v>0</v>
      </c>
      <c r="D975" s="367">
        <v>0</v>
      </c>
      <c r="E975" s="367">
        <v>0</v>
      </c>
    </row>
    <row r="976" spans="1:5" ht="21.75" customHeight="1">
      <c r="A976" s="395">
        <v>2140110</v>
      </c>
      <c r="B976" s="343" t="s">
        <v>1447</v>
      </c>
      <c r="C976" s="367">
        <v>0</v>
      </c>
      <c r="D976" s="367">
        <v>0</v>
      </c>
      <c r="E976" s="367">
        <v>0</v>
      </c>
    </row>
    <row r="977" spans="1:5" ht="21.75" customHeight="1">
      <c r="A977" s="395">
        <v>2140111</v>
      </c>
      <c r="B977" s="343" t="s">
        <v>1448</v>
      </c>
      <c r="C977" s="367">
        <v>0</v>
      </c>
      <c r="D977" s="367">
        <v>0</v>
      </c>
      <c r="E977" s="367">
        <v>0</v>
      </c>
    </row>
    <row r="978" spans="1:5" ht="21.75" customHeight="1">
      <c r="A978" s="395">
        <v>2140112</v>
      </c>
      <c r="B978" s="343" t="s">
        <v>1449</v>
      </c>
      <c r="C978" s="367">
        <v>0</v>
      </c>
      <c r="D978" s="367">
        <v>0</v>
      </c>
      <c r="E978" s="367">
        <v>0</v>
      </c>
    </row>
    <row r="979" spans="1:5" ht="21.75" customHeight="1">
      <c r="A979" s="395">
        <v>2140114</v>
      </c>
      <c r="B979" s="343" t="s">
        <v>1450</v>
      </c>
      <c r="C979" s="367">
        <v>0</v>
      </c>
      <c r="D979" s="367">
        <v>0</v>
      </c>
      <c r="E979" s="367">
        <v>0</v>
      </c>
    </row>
    <row r="980" spans="1:5" ht="21.75" customHeight="1">
      <c r="A980" s="395">
        <v>2140122</v>
      </c>
      <c r="B980" s="343" t="s">
        <v>1451</v>
      </c>
      <c r="C980" s="367">
        <f>65+8</f>
        <v>73</v>
      </c>
      <c r="D980" s="367">
        <v>73</v>
      </c>
      <c r="E980" s="367">
        <v>73</v>
      </c>
    </row>
    <row r="981" spans="1:5" ht="21.75" customHeight="1">
      <c r="A981" s="395">
        <v>2140123</v>
      </c>
      <c r="B981" s="343" t="s">
        <v>1452</v>
      </c>
      <c r="C981" s="367">
        <v>0</v>
      </c>
      <c r="D981" s="367">
        <v>0</v>
      </c>
      <c r="E981" s="367">
        <v>0</v>
      </c>
    </row>
    <row r="982" spans="1:5" ht="21.75" customHeight="1">
      <c r="A982" s="395">
        <v>2140127</v>
      </c>
      <c r="B982" s="343" t="s">
        <v>1453</v>
      </c>
      <c r="C982" s="367">
        <v>0</v>
      </c>
      <c r="D982" s="367">
        <v>0</v>
      </c>
      <c r="E982" s="367">
        <v>0</v>
      </c>
    </row>
    <row r="983" spans="1:5" ht="21.75" customHeight="1">
      <c r="A983" s="395">
        <v>2140128</v>
      </c>
      <c r="B983" s="343" t="s">
        <v>1454</v>
      </c>
      <c r="C983" s="367">
        <v>0</v>
      </c>
      <c r="D983" s="367">
        <v>0</v>
      </c>
      <c r="E983" s="367">
        <v>0</v>
      </c>
    </row>
    <row r="984" spans="1:5" ht="21.75" customHeight="1">
      <c r="A984" s="395">
        <v>2140129</v>
      </c>
      <c r="B984" s="343" t="s">
        <v>1455</v>
      </c>
      <c r="C984" s="367">
        <v>0</v>
      </c>
      <c r="D984" s="367">
        <v>729</v>
      </c>
      <c r="E984" s="367">
        <v>729</v>
      </c>
    </row>
    <row r="985" spans="1:5" ht="21.75" customHeight="1">
      <c r="A985" s="395">
        <v>2140130</v>
      </c>
      <c r="B985" s="343" t="s">
        <v>1456</v>
      </c>
      <c r="C985" s="367">
        <v>1140</v>
      </c>
      <c r="D985" s="367">
        <v>3819</v>
      </c>
      <c r="E985" s="367">
        <v>3819</v>
      </c>
    </row>
    <row r="986" spans="1:5" ht="21.75" customHeight="1">
      <c r="A986" s="395">
        <v>2140131</v>
      </c>
      <c r="B986" s="373" t="s">
        <v>1457</v>
      </c>
      <c r="C986" s="367">
        <f>SUM(C987:C995)</f>
        <v>0</v>
      </c>
      <c r="D986" s="367"/>
      <c r="E986" s="367"/>
    </row>
    <row r="987" spans="1:5" ht="21.75" customHeight="1">
      <c r="A987" s="395">
        <v>2140133</v>
      </c>
      <c r="B987" s="343" t="s">
        <v>748</v>
      </c>
      <c r="C987" s="367">
        <v>0</v>
      </c>
      <c r="D987" s="367"/>
      <c r="E987" s="367"/>
    </row>
    <row r="988" spans="1:5" ht="21.75" customHeight="1">
      <c r="A988" s="395">
        <v>2140136</v>
      </c>
      <c r="B988" s="343" t="s">
        <v>749</v>
      </c>
      <c r="C988" s="367">
        <v>0</v>
      </c>
      <c r="D988" s="367"/>
      <c r="E988" s="367"/>
    </row>
    <row r="989" spans="1:5" ht="21.75" customHeight="1">
      <c r="A989" s="395">
        <v>2140138</v>
      </c>
      <c r="B989" s="343" t="s">
        <v>750</v>
      </c>
      <c r="C989" s="367">
        <v>0</v>
      </c>
      <c r="D989" s="367"/>
      <c r="E989" s="367"/>
    </row>
    <row r="990" spans="1:5" ht="21.75" customHeight="1">
      <c r="A990" s="395">
        <v>2140139</v>
      </c>
      <c r="B990" s="343" t="s">
        <v>1458</v>
      </c>
      <c r="C990" s="367">
        <v>0</v>
      </c>
      <c r="D990" s="367"/>
      <c r="E990" s="367"/>
    </row>
    <row r="991" spans="1:5" ht="21.75" customHeight="1">
      <c r="A991" s="395">
        <v>2140199</v>
      </c>
      <c r="B991" s="343" t="s">
        <v>1459</v>
      </c>
      <c r="C991" s="367">
        <v>0</v>
      </c>
      <c r="D991" s="367"/>
      <c r="E991" s="367"/>
    </row>
    <row r="992" spans="1:5" ht="21.75" customHeight="1">
      <c r="A992" s="395">
        <v>21402</v>
      </c>
      <c r="B992" s="343" t="s">
        <v>1460</v>
      </c>
      <c r="C992" s="367">
        <v>0</v>
      </c>
      <c r="D992" s="367"/>
      <c r="E992" s="367"/>
    </row>
    <row r="993" spans="1:5" ht="21.75" customHeight="1">
      <c r="A993" s="395">
        <v>2140201</v>
      </c>
      <c r="B993" s="343" t="s">
        <v>1461</v>
      </c>
      <c r="C993" s="367">
        <v>0</v>
      </c>
      <c r="D993" s="367"/>
      <c r="E993" s="367"/>
    </row>
    <row r="994" spans="1:5" ht="21.75" customHeight="1">
      <c r="A994" s="395">
        <v>2140202</v>
      </c>
      <c r="B994" s="343" t="s">
        <v>1462</v>
      </c>
      <c r="C994" s="367">
        <v>0</v>
      </c>
      <c r="D994" s="367"/>
      <c r="E994" s="367"/>
    </row>
    <row r="995" spans="1:5" ht="21.75" customHeight="1">
      <c r="A995" s="395">
        <v>2140203</v>
      </c>
      <c r="B995" s="343" t="s">
        <v>1463</v>
      </c>
      <c r="C995" s="367">
        <v>0</v>
      </c>
      <c r="D995" s="367"/>
      <c r="E995" s="367"/>
    </row>
    <row r="996" spans="1:5" ht="21.75" customHeight="1">
      <c r="A996" s="395">
        <v>2140204</v>
      </c>
      <c r="B996" s="373" t="s">
        <v>1464</v>
      </c>
      <c r="C996" s="367">
        <f>SUM(C997:C1005)</f>
        <v>0</v>
      </c>
      <c r="D996" s="367"/>
      <c r="E996" s="367"/>
    </row>
    <row r="997" spans="1:5" ht="21.75" customHeight="1">
      <c r="A997" s="395">
        <v>2140205</v>
      </c>
      <c r="B997" s="343" t="s">
        <v>748</v>
      </c>
      <c r="C997" s="367">
        <v>0</v>
      </c>
      <c r="D997" s="367"/>
      <c r="E997" s="367"/>
    </row>
    <row r="998" spans="1:5" ht="21.75" customHeight="1">
      <c r="A998" s="395">
        <v>2140206</v>
      </c>
      <c r="B998" s="343" t="s">
        <v>749</v>
      </c>
      <c r="C998" s="367">
        <v>0</v>
      </c>
      <c r="D998" s="367"/>
      <c r="E998" s="367"/>
    </row>
    <row r="999" spans="1:5" ht="21.75" customHeight="1">
      <c r="A999" s="395">
        <v>2140207</v>
      </c>
      <c r="B999" s="343" t="s">
        <v>750</v>
      </c>
      <c r="C999" s="367">
        <v>0</v>
      </c>
      <c r="D999" s="367"/>
      <c r="E999" s="367"/>
    </row>
    <row r="1000" spans="1:5" ht="21.75" customHeight="1">
      <c r="A1000" s="395">
        <v>2140208</v>
      </c>
      <c r="B1000" s="343" t="s">
        <v>1465</v>
      </c>
      <c r="C1000" s="367">
        <v>0</v>
      </c>
      <c r="D1000" s="367"/>
      <c r="E1000" s="367"/>
    </row>
    <row r="1001" spans="1:5" ht="21.75" customHeight="1">
      <c r="A1001" s="395">
        <v>2140299</v>
      </c>
      <c r="B1001" s="343" t="s">
        <v>1466</v>
      </c>
      <c r="C1001" s="367">
        <v>0</v>
      </c>
      <c r="D1001" s="367"/>
      <c r="E1001" s="367"/>
    </row>
    <row r="1002" spans="1:5" ht="21.75" customHeight="1">
      <c r="A1002" s="395">
        <v>21403</v>
      </c>
      <c r="B1002" s="343" t="s">
        <v>1467</v>
      </c>
      <c r="C1002" s="367">
        <v>0</v>
      </c>
      <c r="D1002" s="367"/>
      <c r="E1002" s="367"/>
    </row>
    <row r="1003" spans="1:5" ht="21.75" customHeight="1">
      <c r="A1003" s="395">
        <v>2140301</v>
      </c>
      <c r="B1003" s="343" t="s">
        <v>1468</v>
      </c>
      <c r="C1003" s="367">
        <v>0</v>
      </c>
      <c r="D1003" s="367"/>
      <c r="E1003" s="367"/>
    </row>
    <row r="1004" spans="1:5" ht="21.75" customHeight="1">
      <c r="A1004" s="395">
        <v>2140302</v>
      </c>
      <c r="B1004" s="343" t="s">
        <v>1469</v>
      </c>
      <c r="C1004" s="367">
        <v>0</v>
      </c>
      <c r="D1004" s="367"/>
      <c r="E1004" s="367"/>
    </row>
    <row r="1005" spans="1:5" ht="21.75" customHeight="1">
      <c r="A1005" s="395">
        <v>2140303</v>
      </c>
      <c r="B1005" s="343" t="s">
        <v>1470</v>
      </c>
      <c r="C1005" s="367">
        <v>0</v>
      </c>
      <c r="D1005" s="367"/>
      <c r="E1005" s="367"/>
    </row>
    <row r="1006" spans="1:5" ht="21.75" customHeight="1">
      <c r="A1006" s="395">
        <v>2140304</v>
      </c>
      <c r="B1006" s="373" t="s">
        <v>1471</v>
      </c>
      <c r="C1006" s="398">
        <f>SUM(C1007:C1010)</f>
        <v>0</v>
      </c>
      <c r="D1006" s="398">
        <f>SUM(D1007:D1010)</f>
        <v>490</v>
      </c>
      <c r="E1006" s="398">
        <f>SUM(E1007:E1010)</f>
        <v>490</v>
      </c>
    </row>
    <row r="1007" spans="1:5" ht="21.75" customHeight="1">
      <c r="A1007" s="395">
        <v>2140305</v>
      </c>
      <c r="B1007" s="343" t="s">
        <v>1472</v>
      </c>
      <c r="C1007" s="367">
        <v>0</v>
      </c>
      <c r="D1007" s="367"/>
      <c r="E1007" s="367"/>
    </row>
    <row r="1008" spans="1:5" ht="21.75" customHeight="1">
      <c r="A1008" s="395">
        <v>2140306</v>
      </c>
      <c r="B1008" s="343" t="s">
        <v>1473</v>
      </c>
      <c r="C1008" s="367">
        <v>0</v>
      </c>
      <c r="D1008" s="367"/>
      <c r="E1008" s="367"/>
    </row>
    <row r="1009" spans="1:5" ht="21.75" customHeight="1">
      <c r="A1009" s="395">
        <v>2140307</v>
      </c>
      <c r="B1009" s="343" t="s">
        <v>1474</v>
      </c>
      <c r="C1009" s="367">
        <v>0</v>
      </c>
      <c r="D1009" s="367"/>
      <c r="E1009" s="367"/>
    </row>
    <row r="1010" spans="1:5" ht="21.75" customHeight="1">
      <c r="A1010" s="395">
        <v>2140308</v>
      </c>
      <c r="B1010" s="343" t="s">
        <v>1475</v>
      </c>
      <c r="C1010" s="367">
        <v>0</v>
      </c>
      <c r="D1010" s="367">
        <v>490</v>
      </c>
      <c r="E1010" s="367">
        <v>490</v>
      </c>
    </row>
    <row r="1011" spans="1:5" ht="21.75" customHeight="1">
      <c r="A1011" s="395">
        <v>2140399</v>
      </c>
      <c r="B1011" s="373" t="s">
        <v>1476</v>
      </c>
      <c r="C1011" s="367">
        <f>SUM(C1012:C1017)</f>
        <v>0</v>
      </c>
      <c r="D1011" s="367"/>
      <c r="E1011" s="367"/>
    </row>
    <row r="1012" spans="1:5" ht="21.75" customHeight="1">
      <c r="A1012" s="395">
        <v>21404</v>
      </c>
      <c r="B1012" s="343" t="s">
        <v>748</v>
      </c>
      <c r="C1012" s="367">
        <v>0</v>
      </c>
      <c r="D1012" s="367"/>
      <c r="E1012" s="367"/>
    </row>
    <row r="1013" spans="1:5" ht="21.75" customHeight="1">
      <c r="A1013" s="395">
        <v>2140401</v>
      </c>
      <c r="B1013" s="343" t="s">
        <v>749</v>
      </c>
      <c r="C1013" s="367">
        <v>0</v>
      </c>
      <c r="D1013" s="367"/>
      <c r="E1013" s="367"/>
    </row>
    <row r="1014" spans="1:5" ht="21.75" customHeight="1">
      <c r="A1014" s="395">
        <v>2140402</v>
      </c>
      <c r="B1014" s="343" t="s">
        <v>750</v>
      </c>
      <c r="C1014" s="367">
        <v>0</v>
      </c>
      <c r="D1014" s="367"/>
      <c r="E1014" s="367"/>
    </row>
    <row r="1015" spans="1:5" ht="21.75" customHeight="1">
      <c r="A1015" s="395">
        <v>2140403</v>
      </c>
      <c r="B1015" s="343" t="s">
        <v>1462</v>
      </c>
      <c r="C1015" s="367">
        <v>0</v>
      </c>
      <c r="D1015" s="367"/>
      <c r="E1015" s="367"/>
    </row>
    <row r="1016" spans="1:5" ht="21.75" customHeight="1">
      <c r="A1016" s="395">
        <v>2140499</v>
      </c>
      <c r="B1016" s="343" t="s">
        <v>1477</v>
      </c>
      <c r="C1016" s="367">
        <v>0</v>
      </c>
      <c r="D1016" s="367"/>
      <c r="E1016" s="367"/>
    </row>
    <row r="1017" spans="1:5" ht="21.75" customHeight="1">
      <c r="A1017" s="395">
        <v>21405</v>
      </c>
      <c r="B1017" s="343" t="s">
        <v>1478</v>
      </c>
      <c r="C1017" s="367">
        <v>0</v>
      </c>
      <c r="D1017" s="367"/>
      <c r="E1017" s="367"/>
    </row>
    <row r="1018" spans="1:5" ht="21.75" customHeight="1">
      <c r="A1018" s="395">
        <v>2140501</v>
      </c>
      <c r="B1018" s="373" t="s">
        <v>1479</v>
      </c>
      <c r="C1018" s="398">
        <f>SUM(C1019:C1022)</f>
        <v>11000</v>
      </c>
      <c r="D1018" s="398">
        <f>SUM(D1019:D1022)</f>
        <v>9500</v>
      </c>
      <c r="E1018" s="398">
        <f>SUM(E1019:E1022)</f>
        <v>5477</v>
      </c>
    </row>
    <row r="1019" spans="1:5" ht="21.75" customHeight="1">
      <c r="A1019" s="395">
        <v>2140502</v>
      </c>
      <c r="B1019" s="343" t="s">
        <v>1480</v>
      </c>
      <c r="C1019" s="367">
        <v>11000</v>
      </c>
      <c r="D1019" s="367">
        <v>5477</v>
      </c>
      <c r="E1019" s="367">
        <v>5477</v>
      </c>
    </row>
    <row r="1020" spans="1:5" ht="21.75" customHeight="1">
      <c r="A1020" s="395">
        <v>2140503</v>
      </c>
      <c r="B1020" s="343" t="s">
        <v>1481</v>
      </c>
      <c r="C1020" s="367">
        <v>0</v>
      </c>
      <c r="D1020" s="367">
        <v>4023</v>
      </c>
      <c r="E1020" s="367"/>
    </row>
    <row r="1021" spans="1:5" ht="21.75" customHeight="1">
      <c r="A1021" s="395">
        <v>2140504</v>
      </c>
      <c r="B1021" s="343" t="s">
        <v>1482</v>
      </c>
      <c r="C1021" s="367">
        <v>0</v>
      </c>
      <c r="D1021" s="367"/>
      <c r="E1021" s="367"/>
    </row>
    <row r="1022" spans="1:5" ht="21.75" customHeight="1">
      <c r="A1022" s="395">
        <v>2140505</v>
      </c>
      <c r="B1022" s="343" t="s">
        <v>1483</v>
      </c>
      <c r="C1022" s="367">
        <v>0</v>
      </c>
      <c r="D1022" s="367"/>
      <c r="E1022" s="367"/>
    </row>
    <row r="1023" spans="1:5" ht="21.75" customHeight="1">
      <c r="A1023" s="395">
        <v>2140599</v>
      </c>
      <c r="B1023" s="373" t="s">
        <v>268</v>
      </c>
      <c r="C1023" s="398">
        <f>SUM(C1024:C1025)</f>
        <v>0</v>
      </c>
      <c r="D1023" s="398"/>
      <c r="E1023" s="398"/>
    </row>
    <row r="1024" spans="1:5" ht="21.75" customHeight="1">
      <c r="A1024" s="395">
        <v>21406</v>
      </c>
      <c r="B1024" s="343" t="s">
        <v>1484</v>
      </c>
      <c r="C1024" s="367">
        <v>0</v>
      </c>
      <c r="D1024" s="367"/>
      <c r="E1024" s="367"/>
    </row>
    <row r="1025" spans="1:5" ht="21.75" customHeight="1">
      <c r="A1025" s="395">
        <v>2140601</v>
      </c>
      <c r="B1025" s="343" t="s">
        <v>1485</v>
      </c>
      <c r="C1025" s="367">
        <v>0</v>
      </c>
      <c r="D1025" s="367"/>
      <c r="E1025" s="367"/>
    </row>
    <row r="1026" spans="1:5" ht="21.75" customHeight="1">
      <c r="A1026" s="395">
        <v>2140602</v>
      </c>
      <c r="B1026" s="373" t="s">
        <v>80</v>
      </c>
      <c r="C1026" s="398">
        <f>C1027+C1037+C1053+C1058+C1072+C1079+C1086</f>
        <v>141</v>
      </c>
      <c r="D1026" s="398">
        <f>D1027+D1037+D1053+D1058+D1072+D1079+D1086</f>
        <v>461</v>
      </c>
      <c r="E1026" s="398">
        <f>E1027+E1037+E1053+E1058+E1072+E1079+E1086</f>
        <v>461</v>
      </c>
    </row>
    <row r="1027" spans="1:5" ht="21.75" customHeight="1">
      <c r="A1027" s="395">
        <v>2140603</v>
      </c>
      <c r="B1027" s="373" t="s">
        <v>1486</v>
      </c>
      <c r="C1027" s="367">
        <f>SUM(C1028:C1036)</f>
        <v>0</v>
      </c>
      <c r="D1027" s="367"/>
      <c r="E1027" s="367"/>
    </row>
    <row r="1028" spans="1:5" ht="21.75" customHeight="1">
      <c r="A1028" s="395">
        <v>2140699</v>
      </c>
      <c r="B1028" s="343" t="s">
        <v>748</v>
      </c>
      <c r="C1028" s="367">
        <v>0</v>
      </c>
      <c r="D1028" s="367"/>
      <c r="E1028" s="367"/>
    </row>
    <row r="1029" spans="1:5" ht="21.75" customHeight="1">
      <c r="A1029" s="395">
        <v>21499</v>
      </c>
      <c r="B1029" s="343" t="s">
        <v>749</v>
      </c>
      <c r="C1029" s="367">
        <v>0</v>
      </c>
      <c r="D1029" s="367"/>
      <c r="E1029" s="367"/>
    </row>
    <row r="1030" spans="1:5" ht="21.75" customHeight="1">
      <c r="A1030" s="395">
        <v>2149901</v>
      </c>
      <c r="B1030" s="343" t="s">
        <v>750</v>
      </c>
      <c r="C1030" s="367">
        <v>0</v>
      </c>
      <c r="D1030" s="367"/>
      <c r="E1030" s="367"/>
    </row>
    <row r="1031" spans="1:5" ht="21.75" customHeight="1">
      <c r="A1031" s="395">
        <v>2149999</v>
      </c>
      <c r="B1031" s="343" t="s">
        <v>1487</v>
      </c>
      <c r="C1031" s="367">
        <v>0</v>
      </c>
      <c r="D1031" s="367"/>
      <c r="E1031" s="367"/>
    </row>
    <row r="1032" spans="1:5" ht="21.75" customHeight="1">
      <c r="A1032" s="395">
        <v>215</v>
      </c>
      <c r="B1032" s="343" t="s">
        <v>1488</v>
      </c>
      <c r="C1032" s="367">
        <v>0</v>
      </c>
      <c r="D1032" s="367"/>
      <c r="E1032" s="367"/>
    </row>
    <row r="1033" spans="1:5" ht="21.75" customHeight="1">
      <c r="A1033" s="395">
        <v>21501</v>
      </c>
      <c r="B1033" s="343" t="s">
        <v>1489</v>
      </c>
      <c r="C1033" s="367">
        <v>0</v>
      </c>
      <c r="D1033" s="367"/>
      <c r="E1033" s="367"/>
    </row>
    <row r="1034" spans="1:5" ht="21.75" customHeight="1">
      <c r="A1034" s="395">
        <v>2150101</v>
      </c>
      <c r="B1034" s="343" t="s">
        <v>1490</v>
      </c>
      <c r="C1034" s="367">
        <v>0</v>
      </c>
      <c r="D1034" s="367"/>
      <c r="E1034" s="367"/>
    </row>
    <row r="1035" spans="1:5" ht="21.75" customHeight="1">
      <c r="A1035" s="395">
        <v>2150102</v>
      </c>
      <c r="B1035" s="343" t="s">
        <v>1491</v>
      </c>
      <c r="C1035" s="367">
        <v>0</v>
      </c>
      <c r="D1035" s="367"/>
      <c r="E1035" s="367"/>
    </row>
    <row r="1036" spans="1:5" ht="21.75" customHeight="1">
      <c r="A1036" s="395">
        <v>2150103</v>
      </c>
      <c r="B1036" s="343" t="s">
        <v>1492</v>
      </c>
      <c r="C1036" s="367">
        <v>0</v>
      </c>
      <c r="D1036" s="367"/>
      <c r="E1036" s="367"/>
    </row>
    <row r="1037" spans="1:5" ht="21.75" customHeight="1">
      <c r="A1037" s="395">
        <v>2150104</v>
      </c>
      <c r="B1037" s="373" t="s">
        <v>1493</v>
      </c>
      <c r="C1037" s="398">
        <f>SUM(C1038:C1052)</f>
        <v>0</v>
      </c>
      <c r="D1037" s="398">
        <f>SUM(D1038:D1052)</f>
        <v>250</v>
      </c>
      <c r="E1037" s="398">
        <f>SUM(E1038:E1052)</f>
        <v>250</v>
      </c>
    </row>
    <row r="1038" spans="1:5" ht="21.75" customHeight="1">
      <c r="A1038" s="395">
        <v>2150105</v>
      </c>
      <c r="B1038" s="343" t="s">
        <v>748</v>
      </c>
      <c r="C1038" s="367">
        <v>0</v>
      </c>
      <c r="D1038" s="367"/>
      <c r="E1038" s="367"/>
    </row>
    <row r="1039" spans="1:5" ht="21.75" customHeight="1">
      <c r="A1039" s="395">
        <v>2150106</v>
      </c>
      <c r="B1039" s="343" t="s">
        <v>749</v>
      </c>
      <c r="C1039" s="367">
        <v>0</v>
      </c>
      <c r="D1039" s="367"/>
      <c r="E1039" s="367"/>
    </row>
    <row r="1040" spans="1:5" ht="21.75" customHeight="1">
      <c r="A1040" s="395">
        <v>2150107</v>
      </c>
      <c r="B1040" s="343" t="s">
        <v>750</v>
      </c>
      <c r="C1040" s="367">
        <v>0</v>
      </c>
      <c r="D1040" s="367"/>
      <c r="E1040" s="367"/>
    </row>
    <row r="1041" spans="1:5" ht="21.75" customHeight="1">
      <c r="A1041" s="395">
        <v>2150108</v>
      </c>
      <c r="B1041" s="343" t="s">
        <v>1494</v>
      </c>
      <c r="C1041" s="367">
        <v>0</v>
      </c>
      <c r="D1041" s="367"/>
      <c r="E1041" s="367"/>
    </row>
    <row r="1042" spans="1:5" ht="21.75" customHeight="1">
      <c r="A1042" s="395">
        <v>2150199</v>
      </c>
      <c r="B1042" s="343" t="s">
        <v>1495</v>
      </c>
      <c r="C1042" s="367">
        <v>0</v>
      </c>
      <c r="D1042" s="367"/>
      <c r="E1042" s="367"/>
    </row>
    <row r="1043" spans="1:5" ht="21.75" customHeight="1">
      <c r="A1043" s="395">
        <v>21502</v>
      </c>
      <c r="B1043" s="343" t="s">
        <v>1496</v>
      </c>
      <c r="C1043" s="367">
        <v>0</v>
      </c>
      <c r="D1043" s="367"/>
      <c r="E1043" s="367"/>
    </row>
    <row r="1044" spans="1:5" ht="21.75" customHeight="1">
      <c r="A1044" s="395">
        <v>2150201</v>
      </c>
      <c r="B1044" s="343" t="s">
        <v>1497</v>
      </c>
      <c r="C1044" s="367">
        <v>0</v>
      </c>
      <c r="D1044" s="367"/>
      <c r="E1044" s="367"/>
    </row>
    <row r="1045" spans="1:5" ht="21.75" customHeight="1">
      <c r="A1045" s="395">
        <v>2150202</v>
      </c>
      <c r="B1045" s="343" t="s">
        <v>1498</v>
      </c>
      <c r="C1045" s="367">
        <v>0</v>
      </c>
      <c r="D1045" s="367"/>
      <c r="E1045" s="367"/>
    </row>
    <row r="1046" spans="1:5" ht="21.75" customHeight="1">
      <c r="A1046" s="395">
        <v>2150203</v>
      </c>
      <c r="B1046" s="343" t="s">
        <v>1499</v>
      </c>
      <c r="C1046" s="367">
        <v>0</v>
      </c>
      <c r="D1046" s="367"/>
      <c r="E1046" s="367"/>
    </row>
    <row r="1047" spans="1:5" ht="21.75" customHeight="1">
      <c r="A1047" s="395">
        <v>2150204</v>
      </c>
      <c r="B1047" s="343" t="s">
        <v>1500</v>
      </c>
      <c r="C1047" s="367">
        <v>0</v>
      </c>
      <c r="D1047" s="367"/>
      <c r="E1047" s="367"/>
    </row>
    <row r="1048" spans="1:5" ht="21.75" customHeight="1">
      <c r="A1048" s="395">
        <v>2150205</v>
      </c>
      <c r="B1048" s="343" t="s">
        <v>1501</v>
      </c>
      <c r="C1048" s="367">
        <v>0</v>
      </c>
      <c r="D1048" s="367"/>
      <c r="E1048" s="367"/>
    </row>
    <row r="1049" spans="1:5" ht="21.75" customHeight="1">
      <c r="A1049" s="395">
        <v>2150206</v>
      </c>
      <c r="B1049" s="343" t="s">
        <v>1502</v>
      </c>
      <c r="C1049" s="367">
        <v>0</v>
      </c>
      <c r="D1049" s="367"/>
      <c r="E1049" s="367"/>
    </row>
    <row r="1050" spans="1:5" ht="21.75" customHeight="1">
      <c r="A1050" s="395">
        <v>2150207</v>
      </c>
      <c r="B1050" s="343" t="s">
        <v>1503</v>
      </c>
      <c r="C1050" s="367">
        <v>0</v>
      </c>
      <c r="D1050" s="367"/>
      <c r="E1050" s="367"/>
    </row>
    <row r="1051" spans="1:5" ht="21.75" customHeight="1">
      <c r="A1051" s="395">
        <v>2150208</v>
      </c>
      <c r="B1051" s="343" t="s">
        <v>1504</v>
      </c>
      <c r="C1051" s="367">
        <v>0</v>
      </c>
      <c r="D1051" s="367"/>
      <c r="E1051" s="367"/>
    </row>
    <row r="1052" spans="1:5" ht="21.75" customHeight="1">
      <c r="A1052" s="395">
        <v>2150209</v>
      </c>
      <c r="B1052" s="343" t="s">
        <v>1505</v>
      </c>
      <c r="C1052" s="367">
        <v>0</v>
      </c>
      <c r="D1052" s="367">
        <v>250</v>
      </c>
      <c r="E1052" s="367">
        <v>250</v>
      </c>
    </row>
    <row r="1053" spans="1:5" ht="21.75" customHeight="1">
      <c r="A1053" s="395">
        <v>2150210</v>
      </c>
      <c r="B1053" s="373" t="s">
        <v>1506</v>
      </c>
      <c r="C1053" s="367">
        <f>SUM(C1054:C1057)</f>
        <v>0</v>
      </c>
      <c r="D1053" s="367"/>
      <c r="E1053" s="367"/>
    </row>
    <row r="1054" spans="1:5" ht="21.75" customHeight="1">
      <c r="A1054" s="395">
        <v>2150212</v>
      </c>
      <c r="B1054" s="343" t="s">
        <v>748</v>
      </c>
      <c r="C1054" s="367">
        <v>0</v>
      </c>
      <c r="D1054" s="367"/>
      <c r="E1054" s="367"/>
    </row>
    <row r="1055" spans="1:5" ht="21.75" customHeight="1">
      <c r="A1055" s="395">
        <v>2150213</v>
      </c>
      <c r="B1055" s="343" t="s">
        <v>749</v>
      </c>
      <c r="C1055" s="367">
        <v>0</v>
      </c>
      <c r="D1055" s="367"/>
      <c r="E1055" s="367"/>
    </row>
    <row r="1056" spans="1:5" ht="21.75" customHeight="1">
      <c r="A1056" s="395">
        <v>2150214</v>
      </c>
      <c r="B1056" s="343" t="s">
        <v>750</v>
      </c>
      <c r="C1056" s="367">
        <v>0</v>
      </c>
      <c r="D1056" s="367"/>
      <c r="E1056" s="367"/>
    </row>
    <row r="1057" spans="1:5" ht="21.75" customHeight="1">
      <c r="A1057" s="395">
        <v>2150215</v>
      </c>
      <c r="B1057" s="343" t="s">
        <v>1507</v>
      </c>
      <c r="C1057" s="367">
        <v>0</v>
      </c>
      <c r="D1057" s="367"/>
      <c r="E1057" s="367"/>
    </row>
    <row r="1058" spans="1:5" ht="21.75" customHeight="1">
      <c r="A1058" s="395">
        <v>2150299</v>
      </c>
      <c r="B1058" s="373" t="s">
        <v>1508</v>
      </c>
      <c r="C1058" s="367">
        <f>SUM(C1059:C1071)</f>
        <v>0</v>
      </c>
      <c r="D1058" s="367"/>
      <c r="E1058" s="367"/>
    </row>
    <row r="1059" spans="1:5" ht="21.75" customHeight="1">
      <c r="A1059" s="395">
        <v>21503</v>
      </c>
      <c r="B1059" s="343" t="s">
        <v>748</v>
      </c>
      <c r="C1059" s="367">
        <v>0</v>
      </c>
      <c r="D1059" s="367"/>
      <c r="E1059" s="367"/>
    </row>
    <row r="1060" spans="1:5" ht="21.75" customHeight="1">
      <c r="A1060" s="395">
        <v>2150301</v>
      </c>
      <c r="B1060" s="343" t="s">
        <v>749</v>
      </c>
      <c r="C1060" s="367">
        <v>0</v>
      </c>
      <c r="D1060" s="367"/>
      <c r="E1060" s="367"/>
    </row>
    <row r="1061" spans="1:5" ht="21.75" customHeight="1">
      <c r="A1061" s="395">
        <v>2150302</v>
      </c>
      <c r="B1061" s="343" t="s">
        <v>750</v>
      </c>
      <c r="C1061" s="367">
        <v>0</v>
      </c>
      <c r="D1061" s="367"/>
      <c r="E1061" s="367"/>
    </row>
    <row r="1062" spans="1:5" ht="21.75" customHeight="1">
      <c r="A1062" s="395">
        <v>2150303</v>
      </c>
      <c r="B1062" s="343" t="s">
        <v>1509</v>
      </c>
      <c r="C1062" s="367">
        <v>0</v>
      </c>
      <c r="D1062" s="367"/>
      <c r="E1062" s="367"/>
    </row>
    <row r="1063" spans="1:5" ht="21.75" customHeight="1">
      <c r="A1063" s="395">
        <v>2150399</v>
      </c>
      <c r="B1063" s="343" t="s">
        <v>1510</v>
      </c>
      <c r="C1063" s="367">
        <v>0</v>
      </c>
      <c r="D1063" s="367"/>
      <c r="E1063" s="367"/>
    </row>
    <row r="1064" spans="1:5" ht="21.75" customHeight="1">
      <c r="A1064" s="395">
        <v>21505</v>
      </c>
      <c r="B1064" s="343" t="s">
        <v>1511</v>
      </c>
      <c r="C1064" s="367">
        <v>0</v>
      </c>
      <c r="D1064" s="367"/>
      <c r="E1064" s="367"/>
    </row>
    <row r="1065" spans="1:5" ht="21.75" customHeight="1">
      <c r="A1065" s="395">
        <v>2150501</v>
      </c>
      <c r="B1065" s="343" t="s">
        <v>1512</v>
      </c>
      <c r="C1065" s="367">
        <v>0</v>
      </c>
      <c r="D1065" s="367"/>
      <c r="E1065" s="367"/>
    </row>
    <row r="1066" spans="1:5" ht="21.75" customHeight="1">
      <c r="A1066" s="395">
        <v>2150502</v>
      </c>
      <c r="B1066" s="343" t="s">
        <v>1513</v>
      </c>
      <c r="C1066" s="367">
        <v>0</v>
      </c>
      <c r="D1066" s="367"/>
      <c r="E1066" s="367"/>
    </row>
    <row r="1067" spans="1:5" ht="21.75" customHeight="1">
      <c r="A1067" s="395">
        <v>2150503</v>
      </c>
      <c r="B1067" s="343" t="s">
        <v>1514</v>
      </c>
      <c r="C1067" s="367">
        <v>0</v>
      </c>
      <c r="D1067" s="367"/>
      <c r="E1067" s="367"/>
    </row>
    <row r="1068" spans="1:5" ht="21.75" customHeight="1">
      <c r="A1068" s="395">
        <v>2150505</v>
      </c>
      <c r="B1068" s="343" t="s">
        <v>1515</v>
      </c>
      <c r="C1068" s="367">
        <v>0</v>
      </c>
      <c r="D1068" s="367"/>
      <c r="E1068" s="367"/>
    </row>
    <row r="1069" spans="1:5" ht="21.75" customHeight="1">
      <c r="A1069" s="395">
        <v>2150506</v>
      </c>
      <c r="B1069" s="343" t="s">
        <v>1462</v>
      </c>
      <c r="C1069" s="367">
        <v>0</v>
      </c>
      <c r="D1069" s="367"/>
      <c r="E1069" s="367"/>
    </row>
    <row r="1070" spans="1:5" ht="21.75" customHeight="1">
      <c r="A1070" s="395">
        <v>2150507</v>
      </c>
      <c r="B1070" s="343" t="s">
        <v>1516</v>
      </c>
      <c r="C1070" s="367">
        <v>0</v>
      </c>
      <c r="D1070" s="367"/>
      <c r="E1070" s="367"/>
    </row>
    <row r="1071" spans="1:5" ht="21.75" customHeight="1">
      <c r="A1071" s="395">
        <v>2150508</v>
      </c>
      <c r="B1071" s="343" t="s">
        <v>1517</v>
      </c>
      <c r="C1071" s="367">
        <v>0</v>
      </c>
      <c r="D1071" s="367"/>
      <c r="E1071" s="367"/>
    </row>
    <row r="1072" spans="1:5" ht="21.75" customHeight="1">
      <c r="A1072" s="395">
        <v>2150509</v>
      </c>
      <c r="B1072" s="373" t="s">
        <v>1518</v>
      </c>
      <c r="C1072" s="398">
        <f>SUM(C1073:C1078)</f>
        <v>91</v>
      </c>
      <c r="D1072" s="398">
        <f>SUM(D1073:D1078)</f>
        <v>111</v>
      </c>
      <c r="E1072" s="398">
        <f>SUM(E1073:E1078)</f>
        <v>111</v>
      </c>
    </row>
    <row r="1073" spans="1:5" ht="21.75" customHeight="1">
      <c r="A1073" s="395">
        <v>2150510</v>
      </c>
      <c r="B1073" s="343" t="s">
        <v>748</v>
      </c>
      <c r="C1073" s="367">
        <v>51</v>
      </c>
      <c r="D1073" s="367"/>
      <c r="E1073" s="367"/>
    </row>
    <row r="1074" spans="1:5" ht="21.75" customHeight="1">
      <c r="A1074" s="395">
        <v>2150511</v>
      </c>
      <c r="B1074" s="343" t="s">
        <v>749</v>
      </c>
      <c r="C1074" s="367">
        <v>0</v>
      </c>
      <c r="D1074" s="367"/>
      <c r="E1074" s="367"/>
    </row>
    <row r="1075" spans="1:5" ht="21.75" customHeight="1">
      <c r="A1075" s="395">
        <v>2150513</v>
      </c>
      <c r="B1075" s="343" t="s">
        <v>750</v>
      </c>
      <c r="C1075" s="367">
        <v>0</v>
      </c>
      <c r="D1075" s="367"/>
      <c r="E1075" s="367"/>
    </row>
    <row r="1076" spans="1:5" ht="21.75" customHeight="1">
      <c r="A1076" s="395">
        <v>2150515</v>
      </c>
      <c r="B1076" s="343" t="s">
        <v>1519</v>
      </c>
      <c r="C1076" s="367">
        <v>0</v>
      </c>
      <c r="D1076" s="367"/>
      <c r="E1076" s="367"/>
    </row>
    <row r="1077" spans="1:5" ht="21.75" customHeight="1">
      <c r="A1077" s="395">
        <v>2150599</v>
      </c>
      <c r="B1077" s="343" t="s">
        <v>1520</v>
      </c>
      <c r="C1077" s="367">
        <v>0</v>
      </c>
      <c r="D1077" s="367"/>
      <c r="E1077" s="367"/>
    </row>
    <row r="1078" spans="1:5" ht="21.75" customHeight="1">
      <c r="A1078" s="395">
        <v>21507</v>
      </c>
      <c r="B1078" s="343" t="s">
        <v>1521</v>
      </c>
      <c r="C1078" s="367">
        <v>40</v>
      </c>
      <c r="D1078" s="367">
        <v>111</v>
      </c>
      <c r="E1078" s="367">
        <v>111</v>
      </c>
    </row>
    <row r="1079" spans="1:5" ht="21.75" customHeight="1">
      <c r="A1079" s="395">
        <v>2150701</v>
      </c>
      <c r="B1079" s="373" t="s">
        <v>1522</v>
      </c>
      <c r="C1079" s="398">
        <f>SUM(C1080:C1085)</f>
        <v>50</v>
      </c>
      <c r="D1079" s="398">
        <f>SUM(D1080:D1085)</f>
        <v>100</v>
      </c>
      <c r="E1079" s="398">
        <f>SUM(E1080:E1085)</f>
        <v>100</v>
      </c>
    </row>
    <row r="1080" spans="1:5" ht="21.75" customHeight="1">
      <c r="A1080" s="395">
        <v>2150702</v>
      </c>
      <c r="B1080" s="343" t="s">
        <v>748</v>
      </c>
      <c r="C1080" s="367">
        <v>0</v>
      </c>
      <c r="D1080" s="367"/>
      <c r="E1080" s="367"/>
    </row>
    <row r="1081" spans="1:5" ht="21.75" customHeight="1">
      <c r="A1081" s="395">
        <v>2150703</v>
      </c>
      <c r="B1081" s="343" t="s">
        <v>749</v>
      </c>
      <c r="C1081" s="367">
        <v>0</v>
      </c>
      <c r="D1081" s="367"/>
      <c r="E1081" s="367"/>
    </row>
    <row r="1082" spans="1:5" ht="21.75" customHeight="1">
      <c r="A1082" s="395">
        <v>2150704</v>
      </c>
      <c r="B1082" s="343" t="s">
        <v>750</v>
      </c>
      <c r="C1082" s="367">
        <v>0</v>
      </c>
      <c r="D1082" s="367"/>
      <c r="E1082" s="367"/>
    </row>
    <row r="1083" spans="1:5" ht="21.75" customHeight="1">
      <c r="A1083" s="395">
        <v>2150705</v>
      </c>
      <c r="B1083" s="343" t="s">
        <v>1523</v>
      </c>
      <c r="C1083" s="367">
        <v>0</v>
      </c>
      <c r="D1083" s="367"/>
      <c r="E1083" s="367"/>
    </row>
    <row r="1084" spans="1:5" ht="21.75" customHeight="1">
      <c r="A1084" s="395">
        <v>2150799</v>
      </c>
      <c r="B1084" s="343" t="s">
        <v>1524</v>
      </c>
      <c r="C1084" s="367">
        <v>50</v>
      </c>
      <c r="D1084" s="367">
        <v>100</v>
      </c>
      <c r="E1084" s="367">
        <v>100</v>
      </c>
    </row>
    <row r="1085" spans="1:5" ht="21.75" customHeight="1">
      <c r="A1085" s="395">
        <v>21508</v>
      </c>
      <c r="B1085" s="343" t="s">
        <v>1525</v>
      </c>
      <c r="C1085" s="367">
        <v>0</v>
      </c>
      <c r="D1085" s="367"/>
      <c r="E1085" s="367"/>
    </row>
    <row r="1086" spans="1:5" ht="21.75" customHeight="1">
      <c r="A1086" s="395">
        <v>2150801</v>
      </c>
      <c r="B1086" s="373" t="s">
        <v>269</v>
      </c>
      <c r="C1086" s="367">
        <f>SUM(C1087:C1091)</f>
        <v>0</v>
      </c>
      <c r="D1086" s="367"/>
      <c r="E1086" s="367"/>
    </row>
    <row r="1087" spans="1:5" ht="21.75" customHeight="1">
      <c r="A1087" s="395">
        <v>2150802</v>
      </c>
      <c r="B1087" s="343" t="s">
        <v>1526</v>
      </c>
      <c r="C1087" s="367">
        <v>0</v>
      </c>
      <c r="D1087" s="367"/>
      <c r="E1087" s="367"/>
    </row>
    <row r="1088" spans="1:5" ht="21.75" customHeight="1">
      <c r="A1088" s="395">
        <v>2150803</v>
      </c>
      <c r="B1088" s="343" t="s">
        <v>1527</v>
      </c>
      <c r="C1088" s="367">
        <v>0</v>
      </c>
      <c r="D1088" s="367"/>
      <c r="E1088" s="367"/>
    </row>
    <row r="1089" spans="1:5" ht="21.75" customHeight="1">
      <c r="A1089" s="395">
        <v>2150804</v>
      </c>
      <c r="B1089" s="343" t="s">
        <v>1528</v>
      </c>
      <c r="C1089" s="367">
        <v>0</v>
      </c>
      <c r="D1089" s="367"/>
      <c r="E1089" s="367"/>
    </row>
    <row r="1090" spans="1:5" ht="21.75" customHeight="1">
      <c r="A1090" s="395">
        <v>2150805</v>
      </c>
      <c r="B1090" s="343" t="s">
        <v>1529</v>
      </c>
      <c r="C1090" s="367">
        <v>0</v>
      </c>
      <c r="D1090" s="367"/>
      <c r="E1090" s="367"/>
    </row>
    <row r="1091" spans="1:5" ht="21.75" customHeight="1">
      <c r="A1091" s="395">
        <v>2150899</v>
      </c>
      <c r="B1091" s="343" t="s">
        <v>1530</v>
      </c>
      <c r="C1091" s="367">
        <v>0</v>
      </c>
      <c r="D1091" s="367"/>
      <c r="E1091" s="367"/>
    </row>
    <row r="1092" spans="1:5" ht="21.75" customHeight="1">
      <c r="A1092" s="395">
        <v>21599</v>
      </c>
      <c r="B1092" s="373" t="s">
        <v>81</v>
      </c>
      <c r="C1092" s="398">
        <f>C1093+C1103+C1109</f>
        <v>614</v>
      </c>
      <c r="D1092" s="398">
        <f>D1093+D1103+D1109</f>
        <v>601</v>
      </c>
      <c r="E1092" s="398">
        <f>E1093+E1103+E1109</f>
        <v>601</v>
      </c>
    </row>
    <row r="1093" spans="1:5" ht="21.75" customHeight="1">
      <c r="A1093" s="395">
        <v>2159901</v>
      </c>
      <c r="B1093" s="373" t="s">
        <v>1531</v>
      </c>
      <c r="C1093" s="398">
        <f>SUM(C1094:C1102)</f>
        <v>614</v>
      </c>
      <c r="D1093" s="398">
        <f>SUM(D1094:D1102)</f>
        <v>534</v>
      </c>
      <c r="E1093" s="398">
        <f>SUM(E1094:E1102)</f>
        <v>534</v>
      </c>
    </row>
    <row r="1094" spans="1:5" ht="21.75" customHeight="1">
      <c r="A1094" s="395">
        <v>2159904</v>
      </c>
      <c r="B1094" s="343" t="s">
        <v>748</v>
      </c>
      <c r="C1094" s="367">
        <v>151</v>
      </c>
      <c r="D1094" s="367">
        <v>151</v>
      </c>
      <c r="E1094" s="367">
        <v>151</v>
      </c>
    </row>
    <row r="1095" spans="1:5" ht="21.75" customHeight="1">
      <c r="A1095" s="395">
        <v>2159905</v>
      </c>
      <c r="B1095" s="343" t="s">
        <v>749</v>
      </c>
      <c r="C1095" s="367">
        <v>0</v>
      </c>
      <c r="D1095" s="367"/>
      <c r="E1095" s="367"/>
    </row>
    <row r="1096" spans="1:5" ht="21.75" customHeight="1">
      <c r="A1096" s="395">
        <v>2159906</v>
      </c>
      <c r="B1096" s="343" t="s">
        <v>750</v>
      </c>
      <c r="C1096" s="367">
        <v>0</v>
      </c>
      <c r="D1096" s="367"/>
      <c r="E1096" s="367"/>
    </row>
    <row r="1097" spans="1:5" ht="21.75" customHeight="1">
      <c r="A1097" s="395">
        <v>2159999</v>
      </c>
      <c r="B1097" s="343" t="s">
        <v>1532</v>
      </c>
      <c r="C1097" s="367"/>
      <c r="D1097" s="367"/>
      <c r="E1097" s="367"/>
    </row>
    <row r="1098" spans="1:5" ht="21.75" customHeight="1">
      <c r="A1098" s="395">
        <v>216</v>
      </c>
      <c r="B1098" s="343" t="s">
        <v>1533</v>
      </c>
      <c r="C1098" s="367"/>
      <c r="D1098" s="367"/>
      <c r="E1098" s="367"/>
    </row>
    <row r="1099" spans="1:5" ht="21.75" customHeight="1">
      <c r="A1099" s="395">
        <v>21602</v>
      </c>
      <c r="B1099" s="343" t="s">
        <v>1534</v>
      </c>
      <c r="C1099" s="367">
        <v>0</v>
      </c>
      <c r="D1099" s="367"/>
      <c r="E1099" s="367"/>
    </row>
    <row r="1100" spans="1:5" ht="21.75" customHeight="1">
      <c r="A1100" s="395">
        <v>2160201</v>
      </c>
      <c r="B1100" s="343" t="s">
        <v>1535</v>
      </c>
      <c r="C1100" s="367">
        <v>0</v>
      </c>
      <c r="D1100" s="367"/>
      <c r="E1100" s="367"/>
    </row>
    <row r="1101" spans="1:5" ht="21.75" customHeight="1">
      <c r="A1101" s="395">
        <v>2160202</v>
      </c>
      <c r="B1101" s="343" t="s">
        <v>757</v>
      </c>
      <c r="C1101" s="367">
        <v>0</v>
      </c>
      <c r="D1101" s="367"/>
      <c r="E1101" s="367"/>
    </row>
    <row r="1102" spans="1:5" ht="21.75" customHeight="1">
      <c r="A1102" s="395">
        <v>2160203</v>
      </c>
      <c r="B1102" s="343" t="s">
        <v>1536</v>
      </c>
      <c r="C1102" s="367">
        <v>463</v>
      </c>
      <c r="D1102" s="367">
        <v>383</v>
      </c>
      <c r="E1102" s="367">
        <v>383</v>
      </c>
    </row>
    <row r="1103" spans="1:5" ht="21.75" customHeight="1">
      <c r="A1103" s="395">
        <v>2160216</v>
      </c>
      <c r="B1103" s="373" t="s">
        <v>1537</v>
      </c>
      <c r="C1103" s="367">
        <f>SUM(C1104:C1108)</f>
        <v>0</v>
      </c>
      <c r="D1103" s="367"/>
      <c r="E1103" s="367"/>
    </row>
    <row r="1104" spans="1:5" ht="21.75" customHeight="1">
      <c r="A1104" s="395">
        <v>2160217</v>
      </c>
      <c r="B1104" s="343" t="s">
        <v>748</v>
      </c>
      <c r="C1104" s="367">
        <v>0</v>
      </c>
      <c r="D1104" s="367"/>
      <c r="E1104" s="367"/>
    </row>
    <row r="1105" spans="1:5" ht="21.75" customHeight="1">
      <c r="A1105" s="395">
        <v>2160218</v>
      </c>
      <c r="B1105" s="343" t="s">
        <v>749</v>
      </c>
      <c r="C1105" s="367">
        <v>0</v>
      </c>
      <c r="D1105" s="367"/>
      <c r="E1105" s="367"/>
    </row>
    <row r="1106" spans="1:5" ht="21.75" customHeight="1">
      <c r="A1106" s="395">
        <v>2160219</v>
      </c>
      <c r="B1106" s="343" t="s">
        <v>750</v>
      </c>
      <c r="C1106" s="367">
        <v>0</v>
      </c>
      <c r="D1106" s="367"/>
      <c r="E1106" s="367"/>
    </row>
    <row r="1107" spans="1:5" ht="21.75" customHeight="1">
      <c r="A1107" s="395">
        <v>2160250</v>
      </c>
      <c r="B1107" s="343" t="s">
        <v>1538</v>
      </c>
      <c r="C1107" s="367">
        <v>0</v>
      </c>
      <c r="D1107" s="367"/>
      <c r="E1107" s="367"/>
    </row>
    <row r="1108" spans="1:5" ht="21.75" customHeight="1">
      <c r="A1108" s="395">
        <v>2160299</v>
      </c>
      <c r="B1108" s="343" t="s">
        <v>1539</v>
      </c>
      <c r="C1108" s="367">
        <v>0</v>
      </c>
      <c r="D1108" s="367"/>
      <c r="E1108" s="367"/>
    </row>
    <row r="1109" spans="1:5" ht="21.75" customHeight="1">
      <c r="A1109" s="395">
        <v>21606</v>
      </c>
      <c r="B1109" s="373" t="s">
        <v>270</v>
      </c>
      <c r="C1109" s="398">
        <f>SUM(C1110:C1111)</f>
        <v>0</v>
      </c>
      <c r="D1109" s="398">
        <f>SUM(D1110:D1111)</f>
        <v>67</v>
      </c>
      <c r="E1109" s="398">
        <f>SUM(E1110:E1111)</f>
        <v>67</v>
      </c>
    </row>
    <row r="1110" spans="1:5" ht="21.75" customHeight="1">
      <c r="A1110" s="395">
        <v>2160601</v>
      </c>
      <c r="B1110" s="343" t="s">
        <v>1540</v>
      </c>
      <c r="C1110" s="367">
        <v>0</v>
      </c>
      <c r="D1110" s="367"/>
      <c r="E1110" s="367"/>
    </row>
    <row r="1111" spans="1:5" ht="21.75" customHeight="1">
      <c r="A1111" s="395">
        <v>2160602</v>
      </c>
      <c r="B1111" s="343" t="s">
        <v>1541</v>
      </c>
      <c r="C1111" s="367">
        <v>0</v>
      </c>
      <c r="D1111" s="367">
        <v>67</v>
      </c>
      <c r="E1111" s="367">
        <v>67</v>
      </c>
    </row>
    <row r="1112" spans="1:5" ht="21.75" customHeight="1">
      <c r="A1112" s="395">
        <v>2160603</v>
      </c>
      <c r="B1112" s="373" t="s">
        <v>82</v>
      </c>
      <c r="C1112" s="367">
        <f>C1113+C1120+C1130+C1136+C1139</f>
        <v>0</v>
      </c>
      <c r="D1112" s="367">
        <f>D1113+D1120+D1130+D1136+D1139</f>
        <v>75</v>
      </c>
      <c r="E1112" s="367">
        <f>E1113+E1120+E1130+E1136+E1139</f>
        <v>75</v>
      </c>
    </row>
    <row r="1113" spans="1:5" ht="21.75" customHeight="1">
      <c r="A1113" s="395">
        <v>2160607</v>
      </c>
      <c r="B1113" s="373" t="s">
        <v>1542</v>
      </c>
      <c r="C1113" s="367">
        <f>SUM(C1114:C1119)</f>
        <v>0</v>
      </c>
      <c r="D1113" s="367"/>
      <c r="E1113" s="367"/>
    </row>
    <row r="1114" spans="1:5" ht="21.75" customHeight="1">
      <c r="A1114" s="395">
        <v>2160699</v>
      </c>
      <c r="B1114" s="343" t="s">
        <v>748</v>
      </c>
      <c r="C1114" s="367">
        <v>0</v>
      </c>
      <c r="D1114" s="367"/>
      <c r="E1114" s="367"/>
    </row>
    <row r="1115" spans="1:5" ht="21.75" customHeight="1">
      <c r="A1115" s="395">
        <v>21699</v>
      </c>
      <c r="B1115" s="343" t="s">
        <v>749</v>
      </c>
      <c r="C1115" s="367">
        <v>0</v>
      </c>
      <c r="D1115" s="367"/>
      <c r="E1115" s="367"/>
    </row>
    <row r="1116" spans="1:5" ht="21.75" customHeight="1">
      <c r="A1116" s="395">
        <v>2169901</v>
      </c>
      <c r="B1116" s="343" t="s">
        <v>750</v>
      </c>
      <c r="C1116" s="367">
        <v>0</v>
      </c>
      <c r="D1116" s="367"/>
      <c r="E1116" s="367"/>
    </row>
    <row r="1117" spans="1:5" ht="21.75" customHeight="1">
      <c r="A1117" s="395">
        <v>2169999</v>
      </c>
      <c r="B1117" s="343" t="s">
        <v>1543</v>
      </c>
      <c r="C1117" s="367">
        <v>0</v>
      </c>
      <c r="D1117" s="367"/>
      <c r="E1117" s="367"/>
    </row>
    <row r="1118" spans="1:5" ht="21.75" customHeight="1">
      <c r="A1118" s="395">
        <v>217</v>
      </c>
      <c r="B1118" s="343" t="s">
        <v>757</v>
      </c>
      <c r="C1118" s="367">
        <v>0</v>
      </c>
      <c r="D1118" s="367"/>
      <c r="E1118" s="367"/>
    </row>
    <row r="1119" spans="1:5" ht="21.75" customHeight="1">
      <c r="A1119" s="395">
        <v>21701</v>
      </c>
      <c r="B1119" s="343" t="s">
        <v>1544</v>
      </c>
      <c r="C1119" s="367">
        <v>0</v>
      </c>
      <c r="D1119" s="367"/>
      <c r="E1119" s="367"/>
    </row>
    <row r="1120" spans="1:5" ht="21.75" customHeight="1">
      <c r="A1120" s="395">
        <v>2170101</v>
      </c>
      <c r="B1120" s="373" t="s">
        <v>1545</v>
      </c>
      <c r="C1120" s="367">
        <f>SUM(C1121:C1129)</f>
        <v>0</v>
      </c>
      <c r="D1120" s="367"/>
      <c r="E1120" s="367"/>
    </row>
    <row r="1121" spans="1:5" ht="21.75" customHeight="1">
      <c r="A1121" s="395">
        <v>2170102</v>
      </c>
      <c r="B1121" s="397" t="s">
        <v>1546</v>
      </c>
      <c r="C1121" s="367">
        <v>0</v>
      </c>
      <c r="D1121" s="367"/>
      <c r="E1121" s="367"/>
    </row>
    <row r="1122" spans="1:5" ht="21.75" customHeight="1">
      <c r="A1122" s="395">
        <v>2170103</v>
      </c>
      <c r="B1122" s="343" t="s">
        <v>1547</v>
      </c>
      <c r="C1122" s="367">
        <v>0</v>
      </c>
      <c r="D1122" s="367"/>
      <c r="E1122" s="367"/>
    </row>
    <row r="1123" spans="1:5" ht="21.75" customHeight="1">
      <c r="A1123" s="395">
        <v>2170104</v>
      </c>
      <c r="B1123" s="343" t="s">
        <v>1548</v>
      </c>
      <c r="C1123" s="367">
        <v>0</v>
      </c>
      <c r="D1123" s="367"/>
      <c r="E1123" s="367"/>
    </row>
    <row r="1124" spans="1:5" ht="21.75" customHeight="1">
      <c r="A1124" s="395">
        <v>2170150</v>
      </c>
      <c r="B1124" s="343" t="s">
        <v>1549</v>
      </c>
      <c r="C1124" s="367">
        <v>0</v>
      </c>
      <c r="D1124" s="367"/>
      <c r="E1124" s="367"/>
    </row>
    <row r="1125" spans="1:5" ht="21.75" customHeight="1">
      <c r="A1125" s="395">
        <v>2170199</v>
      </c>
      <c r="B1125" s="343" t="s">
        <v>1550</v>
      </c>
      <c r="C1125" s="367">
        <v>0</v>
      </c>
      <c r="D1125" s="367"/>
      <c r="E1125" s="367"/>
    </row>
    <row r="1126" spans="1:5" ht="21.75" customHeight="1">
      <c r="A1126" s="395">
        <v>21702</v>
      </c>
      <c r="B1126" s="343" t="s">
        <v>1551</v>
      </c>
      <c r="C1126" s="367">
        <v>0</v>
      </c>
      <c r="D1126" s="367"/>
      <c r="E1126" s="367"/>
    </row>
    <row r="1127" spans="1:5" ht="21.75" customHeight="1">
      <c r="A1127" s="395">
        <v>2170201</v>
      </c>
      <c r="B1127" s="343" t="s">
        <v>1552</v>
      </c>
      <c r="C1127" s="367">
        <v>0</v>
      </c>
      <c r="D1127" s="367"/>
      <c r="E1127" s="367"/>
    </row>
    <row r="1128" spans="1:5" ht="21.75" customHeight="1">
      <c r="A1128" s="395">
        <v>2170202</v>
      </c>
      <c r="B1128" s="343" t="s">
        <v>1553</v>
      </c>
      <c r="C1128" s="367">
        <v>0</v>
      </c>
      <c r="D1128" s="367"/>
      <c r="E1128" s="367"/>
    </row>
    <row r="1129" spans="1:5" ht="21.75" customHeight="1">
      <c r="A1129" s="395">
        <v>2170203</v>
      </c>
      <c r="B1129" s="343" t="s">
        <v>1554</v>
      </c>
      <c r="C1129" s="367">
        <v>0</v>
      </c>
      <c r="D1129" s="367"/>
      <c r="E1129" s="367"/>
    </row>
    <row r="1130" spans="1:5" ht="21.75" customHeight="1">
      <c r="A1130" s="395">
        <v>2170204</v>
      </c>
      <c r="B1130" s="373" t="s">
        <v>1555</v>
      </c>
      <c r="C1130" s="398">
        <f>SUM(C1131:C1135)</f>
        <v>0</v>
      </c>
      <c r="D1130" s="398">
        <f>SUM(D1131:D1135)</f>
        <v>75</v>
      </c>
      <c r="E1130" s="398">
        <f>SUM(E1131:E1135)</f>
        <v>75</v>
      </c>
    </row>
    <row r="1131" spans="1:5" ht="21.75" customHeight="1">
      <c r="A1131" s="395">
        <v>2170205</v>
      </c>
      <c r="B1131" s="343" t="s">
        <v>1556</v>
      </c>
      <c r="C1131" s="367">
        <v>0</v>
      </c>
      <c r="D1131" s="367"/>
      <c r="E1131" s="367"/>
    </row>
    <row r="1132" spans="1:5" ht="21.75" customHeight="1">
      <c r="A1132" s="395">
        <v>2170206</v>
      </c>
      <c r="B1132" s="343" t="s">
        <v>1557</v>
      </c>
      <c r="C1132" s="367">
        <v>0</v>
      </c>
      <c r="D1132" s="367"/>
      <c r="E1132" s="367"/>
    </row>
    <row r="1133" spans="1:5" ht="21.75" customHeight="1">
      <c r="A1133" s="395">
        <v>2170207</v>
      </c>
      <c r="B1133" s="343" t="s">
        <v>1558</v>
      </c>
      <c r="C1133" s="367">
        <v>0</v>
      </c>
      <c r="D1133" s="367"/>
      <c r="E1133" s="367"/>
    </row>
    <row r="1134" spans="1:5" ht="21.75" customHeight="1">
      <c r="A1134" s="395">
        <v>2170208</v>
      </c>
      <c r="B1134" s="343" t="s">
        <v>1559</v>
      </c>
      <c r="C1134" s="367">
        <v>0</v>
      </c>
      <c r="D1134" s="367"/>
      <c r="E1134" s="367"/>
    </row>
    <row r="1135" spans="1:5" ht="21.75" customHeight="1">
      <c r="A1135" s="395">
        <v>2170299</v>
      </c>
      <c r="B1135" s="343" t="s">
        <v>1560</v>
      </c>
      <c r="C1135" s="367">
        <v>0</v>
      </c>
      <c r="D1135" s="367">
        <v>75</v>
      </c>
      <c r="E1135" s="367">
        <v>75</v>
      </c>
    </row>
    <row r="1136" spans="1:5" ht="21.75" customHeight="1">
      <c r="A1136" s="395">
        <v>21703</v>
      </c>
      <c r="B1136" s="373" t="s">
        <v>1561</v>
      </c>
      <c r="C1136" s="367">
        <f>SUM(C1137:C1138)</f>
        <v>0</v>
      </c>
      <c r="D1136" s="367"/>
      <c r="E1136" s="367"/>
    </row>
    <row r="1137" spans="1:5" ht="21.75" customHeight="1">
      <c r="A1137" s="395">
        <v>2170301</v>
      </c>
      <c r="B1137" s="343" t="s">
        <v>1562</v>
      </c>
      <c r="C1137" s="367">
        <v>0</v>
      </c>
      <c r="D1137" s="367"/>
      <c r="E1137" s="367"/>
    </row>
    <row r="1138" spans="1:5" ht="21.75" customHeight="1">
      <c r="A1138" s="395">
        <v>2170302</v>
      </c>
      <c r="B1138" s="343" t="s">
        <v>1563</v>
      </c>
      <c r="C1138" s="367">
        <v>0</v>
      </c>
      <c r="D1138" s="367"/>
      <c r="E1138" s="367"/>
    </row>
    <row r="1139" spans="1:5" ht="21.75" customHeight="1">
      <c r="A1139" s="395">
        <v>2170303</v>
      </c>
      <c r="B1139" s="373" t="s">
        <v>271</v>
      </c>
      <c r="C1139" s="367">
        <f>C1140</f>
        <v>0</v>
      </c>
      <c r="D1139" s="367"/>
      <c r="E1139" s="367"/>
    </row>
    <row r="1140" spans="1:5" ht="21.75" customHeight="1">
      <c r="A1140" s="395">
        <v>2170304</v>
      </c>
      <c r="B1140" s="343" t="s">
        <v>1564</v>
      </c>
      <c r="C1140" s="367">
        <v>0</v>
      </c>
      <c r="D1140" s="367"/>
      <c r="E1140" s="367"/>
    </row>
    <row r="1141" spans="1:5" ht="21.75" customHeight="1">
      <c r="A1141" s="395">
        <v>2170399</v>
      </c>
      <c r="B1141" s="373" t="s">
        <v>83</v>
      </c>
      <c r="C1141" s="367">
        <f>SUM(C1142:C1150)</f>
        <v>0</v>
      </c>
      <c r="D1141" s="367"/>
      <c r="E1141" s="367"/>
    </row>
    <row r="1142" spans="1:5" ht="21.75" customHeight="1">
      <c r="A1142" s="395">
        <v>21704</v>
      </c>
      <c r="B1142" s="373" t="s">
        <v>188</v>
      </c>
      <c r="C1142" s="367">
        <v>0</v>
      </c>
      <c r="D1142" s="367"/>
      <c r="E1142" s="367"/>
    </row>
    <row r="1143" spans="1:5" ht="21.75" customHeight="1">
      <c r="A1143" s="395">
        <v>2170401</v>
      </c>
      <c r="B1143" s="373" t="s">
        <v>192</v>
      </c>
      <c r="C1143" s="367">
        <v>0</v>
      </c>
      <c r="D1143" s="367"/>
      <c r="E1143" s="367"/>
    </row>
    <row r="1144" spans="1:5" ht="21.75" customHeight="1">
      <c r="A1144" s="395">
        <v>2170499</v>
      </c>
      <c r="B1144" s="373" t="s">
        <v>1565</v>
      </c>
      <c r="C1144" s="367">
        <v>0</v>
      </c>
      <c r="D1144" s="367"/>
      <c r="E1144" s="367"/>
    </row>
    <row r="1145" spans="1:5" ht="21.75" customHeight="1">
      <c r="A1145" s="395">
        <v>21799</v>
      </c>
      <c r="B1145" s="373" t="s">
        <v>1566</v>
      </c>
      <c r="C1145" s="367">
        <v>0</v>
      </c>
      <c r="D1145" s="367"/>
      <c r="E1145" s="367"/>
    </row>
    <row r="1146" spans="1:5" ht="21.75" customHeight="1">
      <c r="A1146" s="395">
        <v>2179901</v>
      </c>
      <c r="B1146" s="373" t="s">
        <v>197</v>
      </c>
      <c r="C1146" s="367">
        <v>0</v>
      </c>
      <c r="D1146" s="367"/>
      <c r="E1146" s="367"/>
    </row>
    <row r="1147" spans="1:5" ht="21.75" customHeight="1">
      <c r="A1147" s="395">
        <v>219</v>
      </c>
      <c r="B1147" s="373" t="s">
        <v>1567</v>
      </c>
      <c r="C1147" s="367">
        <v>0</v>
      </c>
      <c r="D1147" s="367"/>
      <c r="E1147" s="367"/>
    </row>
    <row r="1148" spans="1:5" ht="21.75" customHeight="1">
      <c r="A1148" s="395">
        <v>21901</v>
      </c>
      <c r="B1148" s="373" t="s">
        <v>200</v>
      </c>
      <c r="C1148" s="367">
        <v>0</v>
      </c>
      <c r="D1148" s="367"/>
      <c r="E1148" s="367"/>
    </row>
    <row r="1149" spans="1:5" ht="21.75" customHeight="1">
      <c r="A1149" s="395">
        <v>21902</v>
      </c>
      <c r="B1149" s="373" t="s">
        <v>206</v>
      </c>
      <c r="C1149" s="367">
        <v>0</v>
      </c>
      <c r="D1149" s="367"/>
      <c r="E1149" s="367"/>
    </row>
    <row r="1150" spans="1:5" ht="21.75" customHeight="1">
      <c r="A1150" s="395">
        <v>21903</v>
      </c>
      <c r="B1150" s="373" t="s">
        <v>209</v>
      </c>
      <c r="C1150" s="367">
        <v>0</v>
      </c>
      <c r="D1150" s="367"/>
      <c r="E1150" s="367"/>
    </row>
    <row r="1151" spans="1:5" ht="21.75" customHeight="1">
      <c r="A1151" s="395">
        <v>21904</v>
      </c>
      <c r="B1151" s="373" t="s">
        <v>84</v>
      </c>
      <c r="C1151" s="398">
        <f>C1152+C1179+C1194</f>
        <v>1310</v>
      </c>
      <c r="D1151" s="398">
        <f>D1152+D1179+D1194</f>
        <v>2369</v>
      </c>
      <c r="E1151" s="398">
        <f>E1152+E1179+E1194</f>
        <v>2369</v>
      </c>
    </row>
    <row r="1152" spans="1:5" ht="21.75" customHeight="1">
      <c r="A1152" s="395">
        <v>21905</v>
      </c>
      <c r="B1152" s="373" t="s">
        <v>1568</v>
      </c>
      <c r="C1152" s="398">
        <f>SUM(C1153:C1178)</f>
        <v>1300</v>
      </c>
      <c r="D1152" s="398">
        <f>SUM(D1153:D1178)</f>
        <v>2359</v>
      </c>
      <c r="E1152" s="398">
        <f>SUM(E1153:E1178)</f>
        <v>2359</v>
      </c>
    </row>
    <row r="1153" spans="1:5" ht="21.75" customHeight="1">
      <c r="A1153" s="395">
        <v>21906</v>
      </c>
      <c r="B1153" s="343" t="s">
        <v>748</v>
      </c>
      <c r="C1153" s="367">
        <v>550</v>
      </c>
      <c r="D1153" s="367">
        <v>480</v>
      </c>
      <c r="E1153" s="367">
        <v>480</v>
      </c>
    </row>
    <row r="1154" spans="1:5" ht="21.75" customHeight="1">
      <c r="A1154" s="395">
        <v>21907</v>
      </c>
      <c r="B1154" s="343" t="s">
        <v>749</v>
      </c>
      <c r="C1154" s="367">
        <v>0</v>
      </c>
      <c r="D1154" s="367"/>
      <c r="E1154" s="367"/>
    </row>
    <row r="1155" spans="1:5" ht="21.75" customHeight="1">
      <c r="A1155" s="395">
        <v>21908</v>
      </c>
      <c r="B1155" s="343" t="s">
        <v>750</v>
      </c>
      <c r="C1155" s="367">
        <v>0</v>
      </c>
      <c r="D1155" s="367"/>
      <c r="E1155" s="367"/>
    </row>
    <row r="1156" spans="1:5" ht="21.75" customHeight="1">
      <c r="A1156" s="395">
        <v>21999</v>
      </c>
      <c r="B1156" s="343" t="s">
        <v>1569</v>
      </c>
      <c r="C1156" s="367">
        <v>0</v>
      </c>
      <c r="D1156" s="367"/>
      <c r="E1156" s="367"/>
    </row>
    <row r="1157" spans="1:5" ht="21.75" customHeight="1">
      <c r="A1157" s="395">
        <v>220</v>
      </c>
      <c r="B1157" s="343" t="s">
        <v>1570</v>
      </c>
      <c r="C1157" s="367">
        <v>0</v>
      </c>
      <c r="D1157" s="367">
        <v>1464</v>
      </c>
      <c r="E1157" s="367">
        <v>1464</v>
      </c>
    </row>
    <row r="1158" spans="1:5" ht="21.75" customHeight="1">
      <c r="A1158" s="395">
        <v>22001</v>
      </c>
      <c r="B1158" s="343" t="s">
        <v>1571</v>
      </c>
      <c r="C1158" s="367">
        <v>0</v>
      </c>
      <c r="D1158" s="367"/>
      <c r="E1158" s="367"/>
    </row>
    <row r="1159" spans="1:5" ht="21.75" customHeight="1">
      <c r="A1159" s="395">
        <v>2200101</v>
      </c>
      <c r="B1159" s="343" t="s">
        <v>1572</v>
      </c>
      <c r="C1159" s="367">
        <v>0</v>
      </c>
      <c r="D1159" s="367"/>
      <c r="E1159" s="367"/>
    </row>
    <row r="1160" spans="1:5" ht="21.75" customHeight="1">
      <c r="A1160" s="395">
        <v>2200102</v>
      </c>
      <c r="B1160" s="343" t="s">
        <v>1573</v>
      </c>
      <c r="C1160" s="367">
        <v>0</v>
      </c>
      <c r="D1160" s="367"/>
      <c r="E1160" s="367"/>
    </row>
    <row r="1161" spans="1:5" ht="21.75" customHeight="1">
      <c r="A1161" s="395">
        <v>2200103</v>
      </c>
      <c r="B1161" s="343" t="s">
        <v>1574</v>
      </c>
      <c r="C1161" s="367">
        <v>0</v>
      </c>
      <c r="D1161" s="367"/>
      <c r="E1161" s="367"/>
    </row>
    <row r="1162" spans="1:5" ht="21.75" customHeight="1">
      <c r="A1162" s="395">
        <v>2200104</v>
      </c>
      <c r="B1162" s="343" t="s">
        <v>1575</v>
      </c>
      <c r="C1162" s="367">
        <v>0</v>
      </c>
      <c r="D1162" s="367"/>
      <c r="E1162" s="367"/>
    </row>
    <row r="1163" spans="1:5" ht="21.75" customHeight="1">
      <c r="A1163" s="395">
        <v>2200106</v>
      </c>
      <c r="B1163" s="343" t="s">
        <v>1576</v>
      </c>
      <c r="C1163" s="367">
        <v>0</v>
      </c>
      <c r="D1163" s="367"/>
      <c r="E1163" s="367"/>
    </row>
    <row r="1164" spans="1:5" ht="21.75" customHeight="1">
      <c r="A1164" s="395">
        <v>2200107</v>
      </c>
      <c r="B1164" s="343" t="s">
        <v>1577</v>
      </c>
      <c r="C1164" s="367">
        <v>0</v>
      </c>
      <c r="D1164" s="367"/>
      <c r="E1164" s="367"/>
    </row>
    <row r="1165" spans="1:5" ht="21.75" customHeight="1">
      <c r="A1165" s="395">
        <v>2200108</v>
      </c>
      <c r="B1165" s="343" t="s">
        <v>1578</v>
      </c>
      <c r="C1165" s="367">
        <v>0</v>
      </c>
      <c r="D1165" s="367"/>
      <c r="E1165" s="367"/>
    </row>
    <row r="1166" spans="1:5" ht="21.75" customHeight="1">
      <c r="A1166" s="395">
        <v>2200109</v>
      </c>
      <c r="B1166" s="343" t="s">
        <v>1579</v>
      </c>
      <c r="C1166" s="367">
        <v>0</v>
      </c>
      <c r="D1166" s="367"/>
      <c r="E1166" s="367"/>
    </row>
    <row r="1167" spans="1:5" ht="21.75" customHeight="1">
      <c r="A1167" s="395">
        <v>2200112</v>
      </c>
      <c r="B1167" s="343" t="s">
        <v>1580</v>
      </c>
      <c r="C1167" s="367">
        <v>0</v>
      </c>
      <c r="D1167" s="367"/>
      <c r="E1167" s="367"/>
    </row>
    <row r="1168" spans="1:5" ht="21.75" customHeight="1">
      <c r="A1168" s="395">
        <v>2200113</v>
      </c>
      <c r="B1168" s="343" t="s">
        <v>1581</v>
      </c>
      <c r="C1168" s="367">
        <v>0</v>
      </c>
      <c r="D1168" s="367"/>
      <c r="E1168" s="367"/>
    </row>
    <row r="1169" spans="1:5" ht="21.75" customHeight="1">
      <c r="A1169" s="395">
        <v>2200114</v>
      </c>
      <c r="B1169" s="343" t="s">
        <v>1582</v>
      </c>
      <c r="C1169" s="367">
        <v>0</v>
      </c>
      <c r="D1169" s="367"/>
      <c r="E1169" s="367"/>
    </row>
    <row r="1170" spans="1:5" ht="21.75" customHeight="1">
      <c r="A1170" s="395">
        <v>2200115</v>
      </c>
      <c r="B1170" s="343" t="s">
        <v>1583</v>
      </c>
      <c r="C1170" s="367">
        <v>0</v>
      </c>
      <c r="D1170" s="367"/>
      <c r="E1170" s="367"/>
    </row>
    <row r="1171" spans="1:5" ht="21.75" customHeight="1">
      <c r="A1171" s="395">
        <v>2200116</v>
      </c>
      <c r="B1171" s="343" t="s">
        <v>1584</v>
      </c>
      <c r="C1171" s="367">
        <v>0</v>
      </c>
      <c r="D1171" s="367"/>
      <c r="E1171" s="367"/>
    </row>
    <row r="1172" spans="1:5" ht="21.75" customHeight="1">
      <c r="A1172" s="395">
        <v>2200119</v>
      </c>
      <c r="B1172" s="343" t="s">
        <v>1585</v>
      </c>
      <c r="C1172" s="367">
        <v>0</v>
      </c>
      <c r="D1172" s="367"/>
      <c r="E1172" s="367"/>
    </row>
    <row r="1173" spans="1:5" ht="21.75" customHeight="1">
      <c r="A1173" s="395">
        <v>2200120</v>
      </c>
      <c r="B1173" s="343" t="s">
        <v>1586</v>
      </c>
      <c r="C1173" s="367">
        <v>0</v>
      </c>
      <c r="D1173" s="367"/>
      <c r="E1173" s="367"/>
    </row>
    <row r="1174" spans="1:5" ht="21.75" customHeight="1">
      <c r="A1174" s="395">
        <v>2200121</v>
      </c>
      <c r="B1174" s="343" t="s">
        <v>1587</v>
      </c>
      <c r="C1174" s="367">
        <v>0</v>
      </c>
      <c r="D1174" s="367"/>
      <c r="E1174" s="367"/>
    </row>
    <row r="1175" spans="1:5" ht="21.75" customHeight="1">
      <c r="A1175" s="395">
        <v>2200122</v>
      </c>
      <c r="B1175" s="343" t="s">
        <v>1588</v>
      </c>
      <c r="C1175" s="367">
        <v>0</v>
      </c>
      <c r="D1175" s="367"/>
      <c r="E1175" s="367"/>
    </row>
    <row r="1176" spans="1:5" ht="21.75" customHeight="1">
      <c r="A1176" s="395">
        <v>2200123</v>
      </c>
      <c r="B1176" s="343" t="s">
        <v>1589</v>
      </c>
      <c r="C1176" s="367">
        <v>0</v>
      </c>
      <c r="D1176" s="367"/>
      <c r="E1176" s="367"/>
    </row>
    <row r="1177" spans="1:5" ht="21.75" customHeight="1">
      <c r="A1177" s="395">
        <v>2200124</v>
      </c>
      <c r="B1177" s="343" t="s">
        <v>757</v>
      </c>
      <c r="C1177" s="367">
        <v>750</v>
      </c>
      <c r="D1177" s="367">
        <v>415</v>
      </c>
      <c r="E1177" s="367">
        <v>415</v>
      </c>
    </row>
    <row r="1178" spans="1:5" ht="21.75" customHeight="1">
      <c r="A1178" s="395">
        <v>2200125</v>
      </c>
      <c r="B1178" s="343" t="s">
        <v>1590</v>
      </c>
      <c r="C1178" s="367">
        <v>0</v>
      </c>
      <c r="D1178" s="367"/>
      <c r="E1178" s="367"/>
    </row>
    <row r="1179" spans="1:5" ht="21.75" customHeight="1">
      <c r="A1179" s="395">
        <v>2200126</v>
      </c>
      <c r="B1179" s="373" t="s">
        <v>1591</v>
      </c>
      <c r="C1179" s="398">
        <f>SUM(C1180:C1193)</f>
        <v>10</v>
      </c>
      <c r="D1179" s="398">
        <f>SUM(D1180:D1193)</f>
        <v>10</v>
      </c>
      <c r="E1179" s="398">
        <f>SUM(E1180:E1193)</f>
        <v>10</v>
      </c>
    </row>
    <row r="1180" spans="1:5" ht="21.75" customHeight="1">
      <c r="A1180" s="395">
        <v>2200127</v>
      </c>
      <c r="B1180" s="343" t="s">
        <v>748</v>
      </c>
      <c r="C1180" s="367">
        <v>0</v>
      </c>
      <c r="D1180" s="367"/>
      <c r="E1180" s="367"/>
    </row>
    <row r="1181" spans="1:5" ht="21.75" customHeight="1">
      <c r="A1181" s="395">
        <v>2200128</v>
      </c>
      <c r="B1181" s="343" t="s">
        <v>749</v>
      </c>
      <c r="C1181" s="367">
        <v>0</v>
      </c>
      <c r="D1181" s="367"/>
      <c r="E1181" s="367"/>
    </row>
    <row r="1182" spans="1:5" ht="21.75" customHeight="1">
      <c r="A1182" s="395">
        <v>2200129</v>
      </c>
      <c r="B1182" s="343" t="s">
        <v>750</v>
      </c>
      <c r="C1182" s="367">
        <v>0</v>
      </c>
      <c r="D1182" s="367"/>
      <c r="E1182" s="367"/>
    </row>
    <row r="1183" spans="1:5" ht="21.75" customHeight="1">
      <c r="A1183" s="395">
        <v>2200150</v>
      </c>
      <c r="B1183" s="343" t="s">
        <v>1592</v>
      </c>
      <c r="C1183" s="367">
        <v>10</v>
      </c>
      <c r="D1183" s="367">
        <v>10</v>
      </c>
      <c r="E1183" s="367">
        <v>10</v>
      </c>
    </row>
    <row r="1184" spans="1:5" ht="21.75" customHeight="1">
      <c r="A1184" s="395">
        <v>2200199</v>
      </c>
      <c r="B1184" s="343" t="s">
        <v>1593</v>
      </c>
      <c r="C1184" s="367">
        <v>0</v>
      </c>
      <c r="D1184" s="367"/>
      <c r="E1184" s="367"/>
    </row>
    <row r="1185" spans="1:5" ht="21.75" customHeight="1">
      <c r="A1185" s="395">
        <v>22005</v>
      </c>
      <c r="B1185" s="343" t="s">
        <v>1594</v>
      </c>
      <c r="C1185" s="367">
        <v>0</v>
      </c>
      <c r="D1185" s="367"/>
      <c r="E1185" s="367"/>
    </row>
    <row r="1186" spans="1:5" ht="21.75" customHeight="1">
      <c r="A1186" s="395">
        <v>2200501</v>
      </c>
      <c r="B1186" s="343" t="s">
        <v>1595</v>
      </c>
      <c r="C1186" s="367">
        <v>0</v>
      </c>
      <c r="D1186" s="367"/>
      <c r="E1186" s="367"/>
    </row>
    <row r="1187" spans="1:5" ht="21.75" customHeight="1">
      <c r="A1187" s="395">
        <v>2200502</v>
      </c>
      <c r="B1187" s="343" t="s">
        <v>1596</v>
      </c>
      <c r="C1187" s="367">
        <v>0</v>
      </c>
      <c r="D1187" s="367"/>
      <c r="E1187" s="367"/>
    </row>
    <row r="1188" spans="1:5" ht="21.75" customHeight="1">
      <c r="A1188" s="395">
        <v>2200503</v>
      </c>
      <c r="B1188" s="343" t="s">
        <v>1597</v>
      </c>
      <c r="C1188" s="367">
        <v>0</v>
      </c>
      <c r="D1188" s="367"/>
      <c r="E1188" s="367"/>
    </row>
    <row r="1189" spans="1:5" ht="21.75" customHeight="1">
      <c r="A1189" s="395">
        <v>2200504</v>
      </c>
      <c r="B1189" s="343" t="s">
        <v>1598</v>
      </c>
      <c r="C1189" s="367">
        <v>0</v>
      </c>
      <c r="D1189" s="367"/>
      <c r="E1189" s="367"/>
    </row>
    <row r="1190" spans="1:5" ht="21.75" customHeight="1">
      <c r="A1190" s="395">
        <v>2200506</v>
      </c>
      <c r="B1190" s="343" t="s">
        <v>1599</v>
      </c>
      <c r="C1190" s="367">
        <v>0</v>
      </c>
      <c r="D1190" s="367"/>
      <c r="E1190" s="367"/>
    </row>
    <row r="1191" spans="1:5" ht="21.75" customHeight="1">
      <c r="A1191" s="395">
        <v>2200507</v>
      </c>
      <c r="B1191" s="343" t="s">
        <v>1600</v>
      </c>
      <c r="C1191" s="367">
        <v>0</v>
      </c>
      <c r="D1191" s="367"/>
      <c r="E1191" s="367"/>
    </row>
    <row r="1192" spans="1:5" ht="21.75" customHeight="1">
      <c r="A1192" s="395">
        <v>2200508</v>
      </c>
      <c r="B1192" s="343" t="s">
        <v>1601</v>
      </c>
      <c r="C1192" s="367">
        <v>0</v>
      </c>
      <c r="D1192" s="367"/>
      <c r="E1192" s="367"/>
    </row>
    <row r="1193" spans="1:5" ht="21.75" customHeight="1">
      <c r="A1193" s="395">
        <v>2200509</v>
      </c>
      <c r="B1193" s="343" t="s">
        <v>1602</v>
      </c>
      <c r="C1193" s="367">
        <v>0</v>
      </c>
      <c r="D1193" s="367"/>
      <c r="E1193" s="367"/>
    </row>
    <row r="1194" spans="1:5" ht="21.75" customHeight="1">
      <c r="A1194" s="395">
        <v>2200510</v>
      </c>
      <c r="B1194" s="373" t="s">
        <v>273</v>
      </c>
      <c r="C1194" s="367">
        <f>C1195</f>
        <v>0</v>
      </c>
      <c r="D1194" s="367"/>
      <c r="E1194" s="367"/>
    </row>
    <row r="1195" spans="1:5" ht="21.75" customHeight="1">
      <c r="A1195" s="395">
        <v>2200511</v>
      </c>
      <c r="B1195" s="343" t="s">
        <v>1603</v>
      </c>
      <c r="C1195" s="367">
        <v>0</v>
      </c>
      <c r="D1195" s="367"/>
      <c r="E1195" s="367"/>
    </row>
    <row r="1196" spans="1:5" ht="21.75" customHeight="1">
      <c r="A1196" s="395">
        <v>2200512</v>
      </c>
      <c r="B1196" s="373" t="s">
        <v>85</v>
      </c>
      <c r="C1196" s="398">
        <f>SUM(C1197,C1208,C1212)</f>
        <v>16620</v>
      </c>
      <c r="D1196" s="398">
        <f>SUM(D1197,D1208,D1212)</f>
        <v>21486</v>
      </c>
      <c r="E1196" s="398">
        <f>SUM(E1197,E1208,E1212)</f>
        <v>16479</v>
      </c>
    </row>
    <row r="1197" spans="1:5" ht="21.75" customHeight="1">
      <c r="A1197" s="395">
        <v>2200513</v>
      </c>
      <c r="B1197" s="373" t="s">
        <v>1604</v>
      </c>
      <c r="C1197" s="398">
        <f>SUM(C1198:C1207)</f>
        <v>7205</v>
      </c>
      <c r="D1197" s="398">
        <f>SUM(D1198:D1207)</f>
        <v>17592</v>
      </c>
      <c r="E1197" s="398">
        <f>SUM(E1198:E1207)</f>
        <v>12585</v>
      </c>
    </row>
    <row r="1198" spans="1:5" ht="21.75" customHeight="1">
      <c r="A1198" s="395">
        <v>2200514</v>
      </c>
      <c r="B1198" s="343" t="s">
        <v>1605</v>
      </c>
      <c r="C1198" s="367">
        <v>0</v>
      </c>
      <c r="D1198" s="367"/>
      <c r="E1198" s="367"/>
    </row>
    <row r="1199" spans="1:5" ht="21.75" customHeight="1">
      <c r="A1199" s="395">
        <v>2200599</v>
      </c>
      <c r="B1199" s="343" t="s">
        <v>1606</v>
      </c>
      <c r="C1199" s="367">
        <v>0</v>
      </c>
      <c r="D1199" s="367"/>
      <c r="E1199" s="367"/>
    </row>
    <row r="1200" spans="1:5" ht="21.75" customHeight="1">
      <c r="A1200" s="395">
        <v>22099</v>
      </c>
      <c r="B1200" s="343" t="s">
        <v>1607</v>
      </c>
      <c r="C1200" s="367"/>
      <c r="D1200" s="367">
        <v>20</v>
      </c>
      <c r="E1200" s="367">
        <v>20</v>
      </c>
    </row>
    <row r="1201" spans="1:5" ht="21.75" customHeight="1">
      <c r="A1201" s="395">
        <v>2209901</v>
      </c>
      <c r="B1201" s="343" t="s">
        <v>1608</v>
      </c>
      <c r="C1201" s="367">
        <v>0</v>
      </c>
      <c r="D1201" s="367"/>
      <c r="E1201" s="367"/>
    </row>
    <row r="1202" spans="1:5" ht="21.75" customHeight="1">
      <c r="A1202" s="395">
        <v>221</v>
      </c>
      <c r="B1202" s="343" t="s">
        <v>1609</v>
      </c>
      <c r="C1202" s="367">
        <v>0</v>
      </c>
      <c r="D1202" s="367">
        <v>4043</v>
      </c>
      <c r="E1202" s="367">
        <v>4043</v>
      </c>
    </row>
    <row r="1203" spans="1:5" ht="21.75" customHeight="1">
      <c r="A1203" s="395">
        <v>22101</v>
      </c>
      <c r="B1203" s="343" t="s">
        <v>1610</v>
      </c>
      <c r="C1203" s="367">
        <v>0</v>
      </c>
      <c r="D1203" s="367"/>
      <c r="E1203" s="367"/>
    </row>
    <row r="1204" spans="1:5" ht="21.75" customHeight="1">
      <c r="A1204" s="395">
        <v>2210101</v>
      </c>
      <c r="B1204" s="343" t="s">
        <v>1611</v>
      </c>
      <c r="C1204" s="367">
        <v>0</v>
      </c>
      <c r="D1204" s="367"/>
      <c r="E1204" s="367"/>
    </row>
    <row r="1205" spans="1:5" ht="21.75" customHeight="1">
      <c r="A1205" s="395">
        <v>2210102</v>
      </c>
      <c r="B1205" s="343" t="s">
        <v>1612</v>
      </c>
      <c r="C1205" s="367">
        <v>0</v>
      </c>
      <c r="D1205" s="367">
        <f>6308+5007</f>
        <v>11315</v>
      </c>
      <c r="E1205" s="367">
        <v>6308</v>
      </c>
    </row>
    <row r="1206" spans="1:5" ht="21.75" customHeight="1">
      <c r="A1206" s="395">
        <v>2210103</v>
      </c>
      <c r="B1206" s="343" t="s">
        <v>1613</v>
      </c>
      <c r="C1206" s="367">
        <v>0</v>
      </c>
      <c r="D1206" s="367"/>
      <c r="E1206" s="367"/>
    </row>
    <row r="1207" spans="1:5" ht="21.75" customHeight="1">
      <c r="A1207" s="395">
        <v>2210104</v>
      </c>
      <c r="B1207" s="343" t="s">
        <v>1614</v>
      </c>
      <c r="C1207" s="367">
        <v>7205</v>
      </c>
      <c r="D1207" s="367">
        <v>2214</v>
      </c>
      <c r="E1207" s="367">
        <v>2214</v>
      </c>
    </row>
    <row r="1208" spans="1:5" ht="21.75" customHeight="1">
      <c r="A1208" s="395">
        <v>2210105</v>
      </c>
      <c r="B1208" s="373" t="s">
        <v>1615</v>
      </c>
      <c r="C1208" s="398">
        <f>SUM(C1209:C1211)</f>
        <v>9415</v>
      </c>
      <c r="D1208" s="398">
        <f>SUM(D1209:D1211)</f>
        <v>3894</v>
      </c>
      <c r="E1208" s="398">
        <f>SUM(E1209:E1211)</f>
        <v>3894</v>
      </c>
    </row>
    <row r="1209" spans="1:5" ht="21.75" customHeight="1">
      <c r="A1209" s="395">
        <v>2210106</v>
      </c>
      <c r="B1209" s="343" t="s">
        <v>1616</v>
      </c>
      <c r="C1209" s="367">
        <f>9415</f>
        <v>9415</v>
      </c>
      <c r="D1209" s="367">
        <f>5002-1108</f>
        <v>3894</v>
      </c>
      <c r="E1209" s="367">
        <f>5002-1108</f>
        <v>3894</v>
      </c>
    </row>
    <row r="1210" spans="1:5" ht="21.75" customHeight="1">
      <c r="A1210" s="395">
        <v>2210107</v>
      </c>
      <c r="B1210" s="343" t="s">
        <v>1617</v>
      </c>
      <c r="C1210" s="367">
        <v>0</v>
      </c>
      <c r="D1210" s="367"/>
      <c r="E1210" s="367"/>
    </row>
    <row r="1211" spans="1:5" ht="21.75" customHeight="1">
      <c r="A1211" s="395">
        <v>2210108</v>
      </c>
      <c r="B1211" s="343" t="s">
        <v>1618</v>
      </c>
      <c r="C1211" s="367">
        <v>0</v>
      </c>
      <c r="D1211" s="367"/>
      <c r="E1211" s="367"/>
    </row>
    <row r="1212" spans="1:5" ht="21.75" customHeight="1">
      <c r="A1212" s="395">
        <v>2210109</v>
      </c>
      <c r="B1212" s="373" t="s">
        <v>1619</v>
      </c>
      <c r="C1212" s="367">
        <f>SUM(C1213:C1215)</f>
        <v>0</v>
      </c>
      <c r="D1212" s="367"/>
      <c r="E1212" s="367"/>
    </row>
    <row r="1213" spans="1:5" ht="21.75" customHeight="1">
      <c r="A1213" s="395">
        <v>2210199</v>
      </c>
      <c r="B1213" s="343" t="s">
        <v>1620</v>
      </c>
      <c r="C1213" s="367">
        <v>0</v>
      </c>
      <c r="D1213" s="367"/>
      <c r="E1213" s="367"/>
    </row>
    <row r="1214" spans="1:5" ht="21.75" customHeight="1">
      <c r="A1214" s="395">
        <v>22102</v>
      </c>
      <c r="B1214" s="343" t="s">
        <v>1621</v>
      </c>
      <c r="C1214" s="367">
        <v>0</v>
      </c>
      <c r="D1214" s="367"/>
      <c r="E1214" s="367"/>
    </row>
    <row r="1215" spans="1:5" ht="21.75" customHeight="1">
      <c r="A1215" s="395">
        <v>2210201</v>
      </c>
      <c r="B1215" s="343" t="s">
        <v>1622</v>
      </c>
      <c r="C1215" s="367">
        <v>0</v>
      </c>
      <c r="D1215" s="367"/>
      <c r="E1215" s="367"/>
    </row>
    <row r="1216" spans="1:5" ht="21.75" customHeight="1">
      <c r="A1216" s="395">
        <v>2210202</v>
      </c>
      <c r="B1216" s="373" t="s">
        <v>86</v>
      </c>
      <c r="C1216" s="398">
        <f>SUM(C1217,C1232,C1246,C1251,C1257)</f>
        <v>367</v>
      </c>
      <c r="D1216" s="398">
        <f>SUM(D1217,D1232,D1246,D1251,D1257)</f>
        <v>1335</v>
      </c>
      <c r="E1216" s="398">
        <f>SUM(E1217,E1232,E1246,E1251,E1257)</f>
        <v>1335</v>
      </c>
    </row>
    <row r="1217" spans="1:5" ht="21.75" customHeight="1">
      <c r="A1217" s="395">
        <v>2210203</v>
      </c>
      <c r="B1217" s="373" t="s">
        <v>1623</v>
      </c>
      <c r="C1217" s="398">
        <f>SUM(C1218:C1231)</f>
        <v>280</v>
      </c>
      <c r="D1217" s="398">
        <f>SUM(D1218:D1231)</f>
        <v>1248</v>
      </c>
      <c r="E1217" s="398">
        <f>SUM(E1218:E1231)</f>
        <v>1248</v>
      </c>
    </row>
    <row r="1218" spans="1:5" ht="21.75" customHeight="1">
      <c r="A1218" s="395">
        <v>22103</v>
      </c>
      <c r="B1218" s="343" t="s">
        <v>748</v>
      </c>
      <c r="C1218" s="367">
        <f>110+115</f>
        <v>225</v>
      </c>
      <c r="D1218" s="367">
        <v>225</v>
      </c>
      <c r="E1218" s="367">
        <v>225</v>
      </c>
    </row>
    <row r="1219" spans="1:5" ht="21.75" customHeight="1">
      <c r="A1219" s="395">
        <v>2210301</v>
      </c>
      <c r="B1219" s="343" t="s">
        <v>749</v>
      </c>
      <c r="C1219" s="367">
        <v>0</v>
      </c>
      <c r="D1219" s="367">
        <v>200</v>
      </c>
      <c r="E1219" s="367">
        <v>200</v>
      </c>
    </row>
    <row r="1220" spans="1:5" ht="21.75" customHeight="1">
      <c r="A1220" s="395">
        <v>2210302</v>
      </c>
      <c r="B1220" s="343" t="s">
        <v>750</v>
      </c>
      <c r="C1220" s="367">
        <v>55</v>
      </c>
      <c r="D1220" s="367">
        <v>55</v>
      </c>
      <c r="E1220" s="367">
        <v>55</v>
      </c>
    </row>
    <row r="1221" spans="1:5" ht="21.75" customHeight="1">
      <c r="A1221" s="395">
        <v>2210399</v>
      </c>
      <c r="B1221" s="343" t="s">
        <v>1624</v>
      </c>
      <c r="C1221" s="367">
        <v>0</v>
      </c>
      <c r="D1221" s="367">
        <v>0</v>
      </c>
      <c r="E1221" s="367">
        <v>0</v>
      </c>
    </row>
    <row r="1222" spans="1:5" ht="21.75" customHeight="1">
      <c r="A1222" s="395">
        <v>222</v>
      </c>
      <c r="B1222" s="343" t="s">
        <v>1625</v>
      </c>
      <c r="C1222" s="367">
        <v>0</v>
      </c>
      <c r="D1222" s="367">
        <v>0</v>
      </c>
      <c r="E1222" s="367">
        <v>0</v>
      </c>
    </row>
    <row r="1223" spans="1:5" ht="21.75" customHeight="1">
      <c r="A1223" s="395">
        <v>22201</v>
      </c>
      <c r="B1223" s="343" t="s">
        <v>1626</v>
      </c>
      <c r="C1223" s="367">
        <v>0</v>
      </c>
      <c r="D1223" s="367">
        <v>250</v>
      </c>
      <c r="E1223" s="367">
        <v>250</v>
      </c>
    </row>
    <row r="1224" spans="1:5" ht="21.75" customHeight="1">
      <c r="A1224" s="395">
        <v>2220101</v>
      </c>
      <c r="B1224" s="343" t="s">
        <v>1627</v>
      </c>
      <c r="C1224" s="367">
        <v>0</v>
      </c>
      <c r="D1224" s="367"/>
      <c r="E1224" s="367"/>
    </row>
    <row r="1225" spans="1:5" ht="21.75" customHeight="1">
      <c r="A1225" s="395">
        <v>2220102</v>
      </c>
      <c r="B1225" s="343" t="s">
        <v>1628</v>
      </c>
      <c r="C1225" s="367">
        <v>0</v>
      </c>
      <c r="D1225" s="367"/>
      <c r="E1225" s="367"/>
    </row>
    <row r="1226" spans="1:5" ht="21.75" customHeight="1">
      <c r="A1226" s="395">
        <v>2220103</v>
      </c>
      <c r="B1226" s="343" t="s">
        <v>1629</v>
      </c>
      <c r="C1226" s="367">
        <v>0</v>
      </c>
      <c r="D1226" s="367"/>
      <c r="E1226" s="367"/>
    </row>
    <row r="1227" spans="1:5" ht="21.75" customHeight="1">
      <c r="A1227" s="395">
        <v>2220104</v>
      </c>
      <c r="B1227" s="343" t="s">
        <v>1630</v>
      </c>
      <c r="C1227" s="367">
        <v>0</v>
      </c>
      <c r="D1227" s="367"/>
      <c r="E1227" s="367"/>
    </row>
    <row r="1228" spans="1:5" ht="21.75" customHeight="1">
      <c r="A1228" s="395">
        <v>2220105</v>
      </c>
      <c r="B1228" s="343" t="s">
        <v>1631</v>
      </c>
      <c r="C1228" s="367">
        <v>0</v>
      </c>
      <c r="D1228" s="367"/>
      <c r="E1228" s="367"/>
    </row>
    <row r="1229" spans="1:5" ht="21.75" customHeight="1">
      <c r="A1229" s="395">
        <v>2220106</v>
      </c>
      <c r="B1229" s="343" t="s">
        <v>1632</v>
      </c>
      <c r="C1229" s="367">
        <v>0</v>
      </c>
      <c r="D1229" s="367"/>
      <c r="E1229" s="367"/>
    </row>
    <row r="1230" spans="1:5" ht="21.75" customHeight="1">
      <c r="A1230" s="395">
        <v>2220107</v>
      </c>
      <c r="B1230" s="343" t="s">
        <v>757</v>
      </c>
      <c r="C1230" s="367">
        <v>0</v>
      </c>
      <c r="D1230" s="367"/>
      <c r="E1230" s="367"/>
    </row>
    <row r="1231" spans="1:5" ht="21.75" customHeight="1">
      <c r="A1231" s="395">
        <v>2220112</v>
      </c>
      <c r="B1231" s="343" t="s">
        <v>1633</v>
      </c>
      <c r="C1231" s="367">
        <v>0</v>
      </c>
      <c r="D1231" s="367">
        <v>518</v>
      </c>
      <c r="E1231" s="367">
        <v>518</v>
      </c>
    </row>
    <row r="1232" spans="1:5" ht="21.75" customHeight="1">
      <c r="A1232" s="395">
        <v>2220113</v>
      </c>
      <c r="B1232" s="373" t="s">
        <v>1634</v>
      </c>
      <c r="C1232" s="367">
        <f>SUM(C1233:C1245)</f>
        <v>0</v>
      </c>
      <c r="D1232" s="367"/>
      <c r="E1232" s="367"/>
    </row>
    <row r="1233" spans="1:5" ht="21.75" customHeight="1">
      <c r="A1233" s="395">
        <v>2220114</v>
      </c>
      <c r="B1233" s="343" t="s">
        <v>748</v>
      </c>
      <c r="C1233" s="367">
        <v>0</v>
      </c>
      <c r="D1233" s="367"/>
      <c r="E1233" s="367"/>
    </row>
    <row r="1234" spans="1:5" ht="21.75" customHeight="1">
      <c r="A1234" s="395">
        <v>2220115</v>
      </c>
      <c r="B1234" s="343" t="s">
        <v>749</v>
      </c>
      <c r="C1234" s="367">
        <v>0</v>
      </c>
      <c r="D1234" s="367"/>
      <c r="E1234" s="367"/>
    </row>
    <row r="1235" spans="1:5" ht="21.75" customHeight="1">
      <c r="A1235" s="395">
        <v>2220118</v>
      </c>
      <c r="B1235" s="343" t="s">
        <v>750</v>
      </c>
      <c r="C1235" s="367">
        <v>0</v>
      </c>
      <c r="D1235" s="367"/>
      <c r="E1235" s="367"/>
    </row>
    <row r="1236" spans="1:5" ht="21.75" customHeight="1">
      <c r="A1236" s="395">
        <v>2220150</v>
      </c>
      <c r="B1236" s="343" t="s">
        <v>1635</v>
      </c>
      <c r="C1236" s="367">
        <v>0</v>
      </c>
      <c r="D1236" s="367"/>
      <c r="E1236" s="367"/>
    </row>
    <row r="1237" spans="1:5" ht="21.75" customHeight="1">
      <c r="A1237" s="395">
        <v>2220199</v>
      </c>
      <c r="B1237" s="343" t="s">
        <v>1636</v>
      </c>
      <c r="C1237" s="367">
        <v>0</v>
      </c>
      <c r="D1237" s="367"/>
      <c r="E1237" s="367"/>
    </row>
    <row r="1238" spans="1:5" ht="21.75" customHeight="1">
      <c r="A1238" s="395">
        <v>22202</v>
      </c>
      <c r="B1238" s="343" t="s">
        <v>1637</v>
      </c>
      <c r="C1238" s="367">
        <v>0</v>
      </c>
      <c r="D1238" s="367"/>
      <c r="E1238" s="367"/>
    </row>
    <row r="1239" spans="1:5" ht="21.75" customHeight="1">
      <c r="A1239" s="395">
        <v>2220201</v>
      </c>
      <c r="B1239" s="343" t="s">
        <v>1638</v>
      </c>
      <c r="C1239" s="367">
        <v>0</v>
      </c>
      <c r="D1239" s="367"/>
      <c r="E1239" s="367"/>
    </row>
    <row r="1240" spans="1:5" ht="21.75" customHeight="1">
      <c r="A1240" s="395">
        <v>2220202</v>
      </c>
      <c r="B1240" s="343" t="s">
        <v>1639</v>
      </c>
      <c r="C1240" s="367">
        <v>0</v>
      </c>
      <c r="D1240" s="367"/>
      <c r="E1240" s="367"/>
    </row>
    <row r="1241" spans="1:5" ht="21.75" customHeight="1">
      <c r="A1241" s="395">
        <v>2220203</v>
      </c>
      <c r="B1241" s="343" t="s">
        <v>1640</v>
      </c>
      <c r="C1241" s="367">
        <v>0</v>
      </c>
      <c r="D1241" s="367"/>
      <c r="E1241" s="367"/>
    </row>
    <row r="1242" spans="1:5" ht="21.75" customHeight="1">
      <c r="A1242" s="395">
        <v>2220204</v>
      </c>
      <c r="B1242" s="343" t="s">
        <v>1641</v>
      </c>
      <c r="C1242" s="367">
        <v>0</v>
      </c>
      <c r="D1242" s="367"/>
      <c r="E1242" s="367"/>
    </row>
    <row r="1243" spans="1:5" ht="21.75" customHeight="1">
      <c r="A1243" s="395">
        <v>2220205</v>
      </c>
      <c r="B1243" s="343" t="s">
        <v>1642</v>
      </c>
      <c r="C1243" s="367">
        <v>0</v>
      </c>
      <c r="D1243" s="367"/>
      <c r="E1243" s="367"/>
    </row>
    <row r="1244" spans="1:5" ht="21.75" customHeight="1">
      <c r="A1244" s="395">
        <v>2220206</v>
      </c>
      <c r="B1244" s="343" t="s">
        <v>757</v>
      </c>
      <c r="C1244" s="367">
        <v>0</v>
      </c>
      <c r="D1244" s="367"/>
      <c r="E1244" s="367"/>
    </row>
    <row r="1245" spans="1:5" ht="21.75" customHeight="1">
      <c r="A1245" s="395">
        <v>2220207</v>
      </c>
      <c r="B1245" s="343" t="s">
        <v>1643</v>
      </c>
      <c r="C1245" s="367">
        <v>0</v>
      </c>
      <c r="D1245" s="367"/>
      <c r="E1245" s="367"/>
    </row>
    <row r="1246" spans="1:5" ht="21.75" customHeight="1">
      <c r="A1246" s="395">
        <v>2220209</v>
      </c>
      <c r="B1246" s="373" t="s">
        <v>1644</v>
      </c>
      <c r="C1246" s="367">
        <f>SUM(C1247:C1250)</f>
        <v>0</v>
      </c>
      <c r="D1246" s="367"/>
      <c r="E1246" s="367"/>
    </row>
    <row r="1247" spans="1:5" ht="21.75" customHeight="1">
      <c r="A1247" s="395">
        <v>2220210</v>
      </c>
      <c r="B1247" s="343" t="s">
        <v>1645</v>
      </c>
      <c r="C1247" s="367">
        <v>0</v>
      </c>
      <c r="D1247" s="367"/>
      <c r="E1247" s="367"/>
    </row>
    <row r="1248" spans="1:5" ht="21.75" customHeight="1">
      <c r="A1248" s="395">
        <v>2220211</v>
      </c>
      <c r="B1248" s="343" t="s">
        <v>1646</v>
      </c>
      <c r="C1248" s="367">
        <v>0</v>
      </c>
      <c r="D1248" s="367"/>
      <c r="E1248" s="367"/>
    </row>
    <row r="1249" spans="1:5" ht="21.75" customHeight="1">
      <c r="A1249" s="395">
        <v>2220212</v>
      </c>
      <c r="B1249" s="343" t="s">
        <v>1647</v>
      </c>
      <c r="C1249" s="367">
        <v>0</v>
      </c>
      <c r="D1249" s="367"/>
      <c r="E1249" s="367"/>
    </row>
    <row r="1250" spans="1:5" ht="21.75" customHeight="1">
      <c r="A1250" s="395">
        <v>2220250</v>
      </c>
      <c r="B1250" s="343" t="s">
        <v>1648</v>
      </c>
      <c r="C1250" s="367">
        <v>0</v>
      </c>
      <c r="D1250" s="367"/>
      <c r="E1250" s="367"/>
    </row>
    <row r="1251" spans="1:5" ht="21.75" customHeight="1">
      <c r="A1251" s="395">
        <v>2220299</v>
      </c>
      <c r="B1251" s="373" t="s">
        <v>1649</v>
      </c>
      <c r="C1251" s="398">
        <f>SUM(C1252:C1256)</f>
        <v>87</v>
      </c>
      <c r="D1251" s="398">
        <f>SUM(D1252:D1256)</f>
        <v>87</v>
      </c>
      <c r="E1251" s="398">
        <f>SUM(E1252:E1256)</f>
        <v>87</v>
      </c>
    </row>
    <row r="1252" spans="1:5" ht="21.75" customHeight="1">
      <c r="A1252" s="395">
        <v>22203</v>
      </c>
      <c r="B1252" s="343" t="s">
        <v>1650</v>
      </c>
      <c r="C1252" s="367">
        <v>0</v>
      </c>
      <c r="D1252" s="367"/>
      <c r="E1252" s="367"/>
    </row>
    <row r="1253" spans="1:5" ht="21.75" customHeight="1">
      <c r="A1253" s="395">
        <v>2220301</v>
      </c>
      <c r="B1253" s="343" t="s">
        <v>1651</v>
      </c>
      <c r="C1253" s="367">
        <v>87</v>
      </c>
      <c r="D1253" s="367">
        <v>87</v>
      </c>
      <c r="E1253" s="367">
        <v>87</v>
      </c>
    </row>
    <row r="1254" spans="1:5" ht="21.75" customHeight="1">
      <c r="A1254" s="395">
        <v>2220303</v>
      </c>
      <c r="B1254" s="343" t="s">
        <v>1652</v>
      </c>
      <c r="C1254" s="367">
        <v>0</v>
      </c>
      <c r="D1254" s="367"/>
      <c r="E1254" s="367"/>
    </row>
    <row r="1255" spans="1:5" ht="21.75" customHeight="1">
      <c r="A1255" s="395">
        <v>2220304</v>
      </c>
      <c r="B1255" s="343" t="s">
        <v>1653</v>
      </c>
      <c r="C1255" s="367">
        <v>0</v>
      </c>
      <c r="D1255" s="367"/>
      <c r="E1255" s="367"/>
    </row>
    <row r="1256" spans="1:5" ht="21.75" customHeight="1">
      <c r="A1256" s="395">
        <v>2220399</v>
      </c>
      <c r="B1256" s="343" t="s">
        <v>1654</v>
      </c>
      <c r="C1256" s="367">
        <v>0</v>
      </c>
      <c r="D1256" s="367"/>
      <c r="E1256" s="367"/>
    </row>
    <row r="1257" spans="1:5" ht="21.75" customHeight="1">
      <c r="A1257" s="395">
        <v>22204</v>
      </c>
      <c r="B1257" s="373" t="s">
        <v>1655</v>
      </c>
      <c r="C1257" s="367">
        <f>SUM(C1258:C1268)</f>
        <v>0</v>
      </c>
      <c r="D1257" s="367"/>
      <c r="E1257" s="367"/>
    </row>
    <row r="1258" spans="1:5" ht="21.75" customHeight="1">
      <c r="A1258" s="395">
        <v>2220401</v>
      </c>
      <c r="B1258" s="343" t="s">
        <v>1656</v>
      </c>
      <c r="C1258" s="367">
        <v>0</v>
      </c>
      <c r="D1258" s="367"/>
      <c r="E1258" s="367"/>
    </row>
    <row r="1259" spans="1:5" ht="21.75" customHeight="1">
      <c r="A1259" s="395">
        <v>2220402</v>
      </c>
      <c r="B1259" s="343" t="s">
        <v>1657</v>
      </c>
      <c r="C1259" s="367">
        <v>0</v>
      </c>
      <c r="D1259" s="367"/>
      <c r="E1259" s="367"/>
    </row>
    <row r="1260" spans="1:5" ht="21.75" customHeight="1">
      <c r="A1260" s="395">
        <v>2220403</v>
      </c>
      <c r="B1260" s="343" t="s">
        <v>1658</v>
      </c>
      <c r="C1260" s="367">
        <v>0</v>
      </c>
      <c r="D1260" s="367"/>
      <c r="E1260" s="367"/>
    </row>
    <row r="1261" spans="1:5" ht="21.75" customHeight="1">
      <c r="A1261" s="395">
        <v>2220404</v>
      </c>
      <c r="B1261" s="343" t="s">
        <v>1659</v>
      </c>
      <c r="C1261" s="367">
        <v>0</v>
      </c>
      <c r="D1261" s="367"/>
      <c r="E1261" s="367"/>
    </row>
    <row r="1262" spans="1:5" ht="21.75" customHeight="1">
      <c r="A1262" s="395">
        <v>2220499</v>
      </c>
      <c r="B1262" s="343" t="s">
        <v>1660</v>
      </c>
      <c r="C1262" s="367">
        <v>0</v>
      </c>
      <c r="D1262" s="367"/>
      <c r="E1262" s="367"/>
    </row>
    <row r="1263" spans="1:5" ht="21.75" customHeight="1">
      <c r="A1263" s="395">
        <v>22205</v>
      </c>
      <c r="B1263" s="343" t="s">
        <v>1661</v>
      </c>
      <c r="C1263" s="367">
        <v>0</v>
      </c>
      <c r="D1263" s="367"/>
      <c r="E1263" s="367"/>
    </row>
    <row r="1264" spans="1:5" ht="21.75" customHeight="1">
      <c r="A1264" s="395">
        <v>2220501</v>
      </c>
      <c r="B1264" s="343" t="s">
        <v>1662</v>
      </c>
      <c r="C1264" s="367">
        <v>0</v>
      </c>
      <c r="D1264" s="367"/>
      <c r="E1264" s="367"/>
    </row>
    <row r="1265" spans="1:5" ht="21.75" customHeight="1">
      <c r="A1265" s="395">
        <v>2220502</v>
      </c>
      <c r="B1265" s="343" t="s">
        <v>1663</v>
      </c>
      <c r="C1265" s="367">
        <v>0</v>
      </c>
      <c r="D1265" s="367"/>
      <c r="E1265" s="367"/>
    </row>
    <row r="1266" spans="1:5" ht="21.75" customHeight="1">
      <c r="A1266" s="395">
        <v>2220503</v>
      </c>
      <c r="B1266" s="343" t="s">
        <v>1664</v>
      </c>
      <c r="C1266" s="367">
        <v>0</v>
      </c>
      <c r="D1266" s="367"/>
      <c r="E1266" s="367"/>
    </row>
    <row r="1267" spans="1:5" ht="21.75" customHeight="1">
      <c r="A1267" s="395">
        <v>2220504</v>
      </c>
      <c r="B1267" s="343" t="s">
        <v>1665</v>
      </c>
      <c r="C1267" s="367">
        <v>0</v>
      </c>
      <c r="D1267" s="367"/>
      <c r="E1267" s="367"/>
    </row>
    <row r="1268" spans="1:5" ht="21.75" customHeight="1">
      <c r="A1268" s="395">
        <v>2220505</v>
      </c>
      <c r="B1268" s="343" t="s">
        <v>1666</v>
      </c>
      <c r="C1268" s="367">
        <v>0</v>
      </c>
      <c r="D1268" s="367"/>
      <c r="E1268" s="367"/>
    </row>
    <row r="1269" spans="1:5" ht="21.75" customHeight="1">
      <c r="A1269" s="395">
        <v>2220506</v>
      </c>
      <c r="B1269" s="373" t="s">
        <v>87</v>
      </c>
      <c r="C1269" s="398">
        <f>C1270+C1282+C1288+C1294+C1302+C1315+C1319+C1325</f>
        <v>4490</v>
      </c>
      <c r="D1269" s="398">
        <f>D1270+D1282+D1288+D1294+D1302+D1315+D1319+D1325</f>
        <v>6003</v>
      </c>
      <c r="E1269" s="398">
        <f>E1270+E1282+E1288+E1294+E1302+E1315+E1319+E1325</f>
        <v>6003</v>
      </c>
    </row>
    <row r="1270" spans="1:5" ht="21.75" customHeight="1">
      <c r="A1270" s="395">
        <v>2220507</v>
      </c>
      <c r="B1270" s="373" t="s">
        <v>1667</v>
      </c>
      <c r="C1270" s="398">
        <f>SUM(C1271:C1281)</f>
        <v>1340</v>
      </c>
      <c r="D1270" s="398">
        <f>SUM(D1271:D1281)</f>
        <v>1498</v>
      </c>
      <c r="E1270" s="398">
        <f>SUM(E1271:E1281)</f>
        <v>1498</v>
      </c>
    </row>
    <row r="1271" spans="1:5" ht="21.75" customHeight="1">
      <c r="A1271" s="395">
        <v>2220508</v>
      </c>
      <c r="B1271" s="343" t="s">
        <v>748</v>
      </c>
      <c r="C1271" s="367">
        <v>706</v>
      </c>
      <c r="D1271" s="367">
        <v>706</v>
      </c>
      <c r="E1271" s="367">
        <v>706</v>
      </c>
    </row>
    <row r="1272" spans="1:5" ht="21.75" customHeight="1">
      <c r="A1272" s="395">
        <v>2220509</v>
      </c>
      <c r="B1272" s="343" t="s">
        <v>749</v>
      </c>
      <c r="C1272" s="367">
        <v>0</v>
      </c>
      <c r="D1272" s="367"/>
      <c r="E1272" s="367"/>
    </row>
    <row r="1273" spans="1:5" ht="21.75" customHeight="1">
      <c r="A1273" s="395">
        <v>2220510</v>
      </c>
      <c r="B1273" s="343" t="s">
        <v>750</v>
      </c>
      <c r="C1273" s="367">
        <v>0</v>
      </c>
      <c r="D1273" s="367"/>
      <c r="E1273" s="367"/>
    </row>
    <row r="1274" spans="1:5" ht="21.75" customHeight="1">
      <c r="A1274" s="395">
        <v>2220599</v>
      </c>
      <c r="B1274" s="343" t="s">
        <v>1668</v>
      </c>
      <c r="C1274" s="367">
        <v>0</v>
      </c>
      <c r="D1274" s="367"/>
      <c r="E1274" s="367"/>
    </row>
    <row r="1275" spans="1:5" ht="21.75" customHeight="1">
      <c r="A1275" s="395">
        <v>224</v>
      </c>
      <c r="B1275" s="343" t="s">
        <v>1669</v>
      </c>
      <c r="C1275" s="367">
        <v>0</v>
      </c>
      <c r="D1275" s="367"/>
      <c r="E1275" s="367"/>
    </row>
    <row r="1276" spans="1:5" ht="21.75" customHeight="1">
      <c r="A1276" s="395">
        <v>22401</v>
      </c>
      <c r="B1276" s="343" t="s">
        <v>1670</v>
      </c>
      <c r="C1276" s="367">
        <v>300</v>
      </c>
      <c r="D1276" s="367">
        <v>400</v>
      </c>
      <c r="E1276" s="367">
        <v>400</v>
      </c>
    </row>
    <row r="1277" spans="1:5" ht="21.75" customHeight="1">
      <c r="A1277" s="395">
        <v>2240101</v>
      </c>
      <c r="B1277" s="343" t="s">
        <v>1671</v>
      </c>
      <c r="C1277" s="367">
        <v>0</v>
      </c>
      <c r="D1277" s="367">
        <v>0</v>
      </c>
      <c r="E1277" s="367">
        <v>0</v>
      </c>
    </row>
    <row r="1278" spans="1:5" ht="21.75" customHeight="1">
      <c r="A1278" s="395">
        <v>2240102</v>
      </c>
      <c r="B1278" s="343" t="s">
        <v>1672</v>
      </c>
      <c r="C1278" s="367">
        <v>225</v>
      </c>
      <c r="D1278" s="367">
        <v>283</v>
      </c>
      <c r="E1278" s="367">
        <v>283</v>
      </c>
    </row>
    <row r="1279" spans="1:5" ht="21.75" customHeight="1">
      <c r="A1279" s="395">
        <v>2240103</v>
      </c>
      <c r="B1279" s="343" t="s">
        <v>1673</v>
      </c>
      <c r="C1279" s="367">
        <v>0</v>
      </c>
      <c r="D1279" s="367">
        <v>0</v>
      </c>
      <c r="E1279" s="367">
        <v>0</v>
      </c>
    </row>
    <row r="1280" spans="1:5" ht="21.75" customHeight="1">
      <c r="A1280" s="395">
        <v>2240104</v>
      </c>
      <c r="B1280" s="343" t="s">
        <v>757</v>
      </c>
      <c r="C1280" s="367">
        <v>0</v>
      </c>
      <c r="D1280" s="367">
        <v>0</v>
      </c>
      <c r="E1280" s="367">
        <v>0</v>
      </c>
    </row>
    <row r="1281" spans="1:5" ht="21.75" customHeight="1">
      <c r="A1281" s="395">
        <v>2240105</v>
      </c>
      <c r="B1281" s="343" t="s">
        <v>1674</v>
      </c>
      <c r="C1281" s="367">
        <v>109</v>
      </c>
      <c r="D1281" s="367">
        <v>109</v>
      </c>
      <c r="E1281" s="367">
        <v>109</v>
      </c>
    </row>
    <row r="1282" spans="1:5" ht="21.75" customHeight="1">
      <c r="A1282" s="395">
        <v>2240106</v>
      </c>
      <c r="B1282" s="373" t="s">
        <v>1675</v>
      </c>
      <c r="C1282" s="398">
        <f>SUM(C1283:C1287)</f>
        <v>300</v>
      </c>
      <c r="D1282" s="398">
        <f>SUM(D1283:D1287)</f>
        <v>300</v>
      </c>
      <c r="E1282" s="398">
        <f>SUM(E1283:E1287)</f>
        <v>300</v>
      </c>
    </row>
    <row r="1283" spans="1:5" ht="21.75" customHeight="1">
      <c r="A1283" s="395">
        <v>2240107</v>
      </c>
      <c r="B1283" s="343" t="s">
        <v>748</v>
      </c>
      <c r="C1283" s="367">
        <v>0</v>
      </c>
      <c r="D1283" s="367"/>
      <c r="E1283" s="367"/>
    </row>
    <row r="1284" spans="1:5" ht="21.75" customHeight="1">
      <c r="A1284" s="395">
        <v>2240108</v>
      </c>
      <c r="B1284" s="343" t="s">
        <v>749</v>
      </c>
      <c r="C1284" s="367">
        <v>0</v>
      </c>
      <c r="D1284" s="367"/>
      <c r="E1284" s="367"/>
    </row>
    <row r="1285" spans="1:5" ht="21.75" customHeight="1">
      <c r="A1285" s="395">
        <v>2240109</v>
      </c>
      <c r="B1285" s="343" t="s">
        <v>750</v>
      </c>
      <c r="C1285" s="367">
        <v>0</v>
      </c>
      <c r="D1285" s="367"/>
      <c r="E1285" s="367"/>
    </row>
    <row r="1286" spans="1:5" ht="21.75" customHeight="1">
      <c r="A1286" s="395">
        <v>2240150</v>
      </c>
      <c r="B1286" s="343" t="s">
        <v>1676</v>
      </c>
      <c r="C1286" s="367">
        <v>300</v>
      </c>
      <c r="D1286" s="367">
        <v>300</v>
      </c>
      <c r="E1286" s="367">
        <v>300</v>
      </c>
    </row>
    <row r="1287" spans="1:5" ht="21.75" customHeight="1">
      <c r="A1287" s="395">
        <v>2240199</v>
      </c>
      <c r="B1287" s="343" t="s">
        <v>1677</v>
      </c>
      <c r="C1287" s="367">
        <v>0</v>
      </c>
      <c r="D1287" s="367"/>
      <c r="E1287" s="367"/>
    </row>
    <row r="1288" spans="1:5" ht="21.75" customHeight="1">
      <c r="A1288" s="395">
        <v>22402</v>
      </c>
      <c r="B1288" s="373" t="s">
        <v>1678</v>
      </c>
      <c r="C1288" s="367">
        <f>SUM(C1289:C1293)</f>
        <v>0</v>
      </c>
      <c r="D1288" s="367"/>
      <c r="E1288" s="367"/>
    </row>
    <row r="1289" spans="1:5" ht="21.75" customHeight="1">
      <c r="A1289" s="395">
        <v>2240201</v>
      </c>
      <c r="B1289" s="343" t="s">
        <v>748</v>
      </c>
      <c r="C1289" s="367">
        <v>0</v>
      </c>
      <c r="D1289" s="367"/>
      <c r="E1289" s="367"/>
    </row>
    <row r="1290" spans="1:5" ht="21.75" customHeight="1">
      <c r="A1290" s="395">
        <v>2240202</v>
      </c>
      <c r="B1290" s="343" t="s">
        <v>749</v>
      </c>
      <c r="C1290" s="367">
        <v>0</v>
      </c>
      <c r="D1290" s="367"/>
      <c r="E1290" s="367"/>
    </row>
    <row r="1291" spans="1:5" ht="21.75" customHeight="1">
      <c r="A1291" s="395">
        <v>2240203</v>
      </c>
      <c r="B1291" s="343" t="s">
        <v>750</v>
      </c>
      <c r="C1291" s="367">
        <v>0</v>
      </c>
      <c r="D1291" s="367"/>
      <c r="E1291" s="367"/>
    </row>
    <row r="1292" spans="1:5" ht="21.75" customHeight="1">
      <c r="A1292" s="395">
        <v>2240204</v>
      </c>
      <c r="B1292" s="343" t="s">
        <v>1679</v>
      </c>
      <c r="C1292" s="367">
        <v>0</v>
      </c>
      <c r="D1292" s="367"/>
      <c r="E1292" s="367"/>
    </row>
    <row r="1293" spans="1:5" ht="21.75" customHeight="1">
      <c r="A1293" s="395">
        <v>2240299</v>
      </c>
      <c r="B1293" s="343" t="s">
        <v>1680</v>
      </c>
      <c r="C1293" s="367">
        <v>0</v>
      </c>
      <c r="D1293" s="367"/>
      <c r="E1293" s="367"/>
    </row>
    <row r="1294" spans="1:5" ht="21.75" customHeight="1">
      <c r="A1294" s="395">
        <v>22403</v>
      </c>
      <c r="B1294" s="373" t="s">
        <v>1681</v>
      </c>
      <c r="C1294" s="367">
        <f>SUM(C1295:C1301)</f>
        <v>0</v>
      </c>
      <c r="D1294" s="367">
        <f>SUM(D1295:D1301)</f>
        <v>466</v>
      </c>
      <c r="E1294" s="367">
        <f>SUM(E1295:E1301)</f>
        <v>466</v>
      </c>
    </row>
    <row r="1295" spans="1:5" ht="21.75" customHeight="1">
      <c r="A1295" s="395">
        <v>2240301</v>
      </c>
      <c r="B1295" s="343" t="s">
        <v>748</v>
      </c>
      <c r="C1295" s="367">
        <v>0</v>
      </c>
      <c r="D1295" s="367"/>
      <c r="E1295" s="367"/>
    </row>
    <row r="1296" spans="1:5" ht="21.75" customHeight="1">
      <c r="A1296" s="395">
        <v>2240302</v>
      </c>
      <c r="B1296" s="343" t="s">
        <v>749</v>
      </c>
      <c r="C1296" s="367">
        <v>0</v>
      </c>
      <c r="D1296" s="367"/>
      <c r="E1296" s="367"/>
    </row>
    <row r="1297" spans="1:5" ht="21.75" customHeight="1">
      <c r="A1297" s="395">
        <v>2240303</v>
      </c>
      <c r="B1297" s="343" t="s">
        <v>750</v>
      </c>
      <c r="C1297" s="367">
        <v>0</v>
      </c>
      <c r="D1297" s="367"/>
      <c r="E1297" s="367"/>
    </row>
    <row r="1298" spans="1:5" ht="21.75" customHeight="1">
      <c r="A1298" s="395">
        <v>2240304</v>
      </c>
      <c r="B1298" s="343" t="s">
        <v>1682</v>
      </c>
      <c r="C1298" s="367">
        <v>0</v>
      </c>
      <c r="D1298" s="367"/>
      <c r="E1298" s="367"/>
    </row>
    <row r="1299" spans="1:5" ht="21.75" customHeight="1">
      <c r="A1299" s="395">
        <v>2240399</v>
      </c>
      <c r="B1299" s="343" t="s">
        <v>1683</v>
      </c>
      <c r="C1299" s="367">
        <v>0</v>
      </c>
      <c r="D1299" s="367"/>
      <c r="E1299" s="367"/>
    </row>
    <row r="1300" spans="1:5" ht="21.75" customHeight="1">
      <c r="A1300" s="395">
        <v>22404</v>
      </c>
      <c r="B1300" s="343" t="s">
        <v>757</v>
      </c>
      <c r="C1300" s="367">
        <v>0</v>
      </c>
      <c r="D1300" s="367"/>
      <c r="E1300" s="367"/>
    </row>
    <row r="1301" spans="1:5" ht="21.75" customHeight="1">
      <c r="A1301" s="395">
        <v>2240401</v>
      </c>
      <c r="B1301" s="343" t="s">
        <v>1684</v>
      </c>
      <c r="C1301" s="367">
        <v>0</v>
      </c>
      <c r="D1301" s="367">
        <v>466</v>
      </c>
      <c r="E1301" s="367">
        <v>466</v>
      </c>
    </row>
    <row r="1302" spans="1:5" ht="21.75" customHeight="1">
      <c r="A1302" s="395">
        <v>2240402</v>
      </c>
      <c r="B1302" s="373" t="s">
        <v>1685</v>
      </c>
      <c r="C1302" s="367">
        <f>SUM(C1303:C1314)</f>
        <v>0</v>
      </c>
      <c r="D1302" s="367"/>
      <c r="E1302" s="367"/>
    </row>
    <row r="1303" spans="1:5" ht="21.75" customHeight="1">
      <c r="A1303" s="395">
        <v>2240403</v>
      </c>
      <c r="B1303" s="343" t="s">
        <v>748</v>
      </c>
      <c r="C1303" s="367">
        <v>0</v>
      </c>
      <c r="D1303" s="367"/>
      <c r="E1303" s="367"/>
    </row>
    <row r="1304" spans="1:5" ht="21.75" customHeight="1">
      <c r="A1304" s="395">
        <v>2240404</v>
      </c>
      <c r="B1304" s="343" t="s">
        <v>749</v>
      </c>
      <c r="C1304" s="367">
        <v>0</v>
      </c>
      <c r="D1304" s="367"/>
      <c r="E1304" s="367"/>
    </row>
    <row r="1305" spans="1:5" ht="21.75" customHeight="1">
      <c r="A1305" s="395">
        <v>2240405</v>
      </c>
      <c r="B1305" s="343" t="s">
        <v>750</v>
      </c>
      <c r="C1305" s="367">
        <v>0</v>
      </c>
      <c r="D1305" s="367"/>
      <c r="E1305" s="367"/>
    </row>
    <row r="1306" spans="1:5" ht="21.75" customHeight="1">
      <c r="A1306" s="395">
        <v>2240450</v>
      </c>
      <c r="B1306" s="343" t="s">
        <v>1686</v>
      </c>
      <c r="C1306" s="367">
        <v>0</v>
      </c>
      <c r="D1306" s="367"/>
      <c r="E1306" s="367"/>
    </row>
    <row r="1307" spans="1:5" ht="21.75" customHeight="1">
      <c r="A1307" s="395">
        <v>2240499</v>
      </c>
      <c r="B1307" s="343" t="s">
        <v>1687</v>
      </c>
      <c r="C1307" s="367">
        <v>0</v>
      </c>
      <c r="D1307" s="367"/>
      <c r="E1307" s="367"/>
    </row>
    <row r="1308" spans="1:5" ht="21.75" customHeight="1">
      <c r="A1308" s="395">
        <v>22405</v>
      </c>
      <c r="B1308" s="343" t="s">
        <v>1688</v>
      </c>
      <c r="C1308" s="367">
        <v>0</v>
      </c>
      <c r="D1308" s="367"/>
      <c r="E1308" s="367"/>
    </row>
    <row r="1309" spans="1:5" ht="21.75" customHeight="1">
      <c r="A1309" s="395">
        <v>2240501</v>
      </c>
      <c r="B1309" s="343" t="s">
        <v>1689</v>
      </c>
      <c r="C1309" s="367">
        <v>0</v>
      </c>
      <c r="D1309" s="367"/>
      <c r="E1309" s="367"/>
    </row>
    <row r="1310" spans="1:5" ht="21.75" customHeight="1">
      <c r="A1310" s="395">
        <v>2240502</v>
      </c>
      <c r="B1310" s="343" t="s">
        <v>1690</v>
      </c>
      <c r="C1310" s="367">
        <v>0</v>
      </c>
      <c r="D1310" s="367"/>
      <c r="E1310" s="367"/>
    </row>
    <row r="1311" spans="1:5" ht="21.75" customHeight="1">
      <c r="A1311" s="395">
        <v>2240503</v>
      </c>
      <c r="B1311" s="343" t="s">
        <v>1691</v>
      </c>
      <c r="C1311" s="367">
        <v>0</v>
      </c>
      <c r="D1311" s="367"/>
      <c r="E1311" s="367"/>
    </row>
    <row r="1312" spans="1:5" ht="21.75" customHeight="1">
      <c r="A1312" s="395">
        <v>2240504</v>
      </c>
      <c r="B1312" s="343" t="s">
        <v>1692</v>
      </c>
      <c r="C1312" s="367">
        <v>0</v>
      </c>
      <c r="D1312" s="367"/>
      <c r="E1312" s="367"/>
    </row>
    <row r="1313" spans="1:5" ht="21.75" customHeight="1">
      <c r="A1313" s="395">
        <v>2240505</v>
      </c>
      <c r="B1313" s="343" t="s">
        <v>1693</v>
      </c>
      <c r="C1313" s="367">
        <v>0</v>
      </c>
      <c r="D1313" s="367"/>
      <c r="E1313" s="367"/>
    </row>
    <row r="1314" spans="1:5" ht="21.75" customHeight="1">
      <c r="A1314" s="395">
        <v>2240506</v>
      </c>
      <c r="B1314" s="343" t="s">
        <v>1694</v>
      </c>
      <c r="C1314" s="367">
        <v>0</v>
      </c>
      <c r="D1314" s="367"/>
      <c r="E1314" s="367"/>
    </row>
    <row r="1315" spans="1:5" ht="21.75" customHeight="1">
      <c r="A1315" s="395">
        <v>2240507</v>
      </c>
      <c r="B1315" s="373" t="s">
        <v>1695</v>
      </c>
      <c r="C1315" s="367">
        <f>SUM(C1316:C1318)</f>
        <v>0</v>
      </c>
      <c r="D1315" s="367">
        <f>SUM(D1316:D1318)</f>
        <v>2653</v>
      </c>
      <c r="E1315" s="367">
        <f>SUM(E1316:E1318)</f>
        <v>2653</v>
      </c>
    </row>
    <row r="1316" spans="1:5" ht="21.75" customHeight="1">
      <c r="A1316" s="395">
        <v>2240508</v>
      </c>
      <c r="B1316" s="343" t="s">
        <v>1696</v>
      </c>
      <c r="C1316" s="367">
        <v>0</v>
      </c>
      <c r="D1316" s="367">
        <v>2653</v>
      </c>
      <c r="E1316" s="367">
        <v>2653</v>
      </c>
    </row>
    <row r="1317" spans="1:5" ht="21.75" customHeight="1">
      <c r="A1317" s="395">
        <v>2240509</v>
      </c>
      <c r="B1317" s="343" t="s">
        <v>1697</v>
      </c>
      <c r="C1317" s="367">
        <v>0</v>
      </c>
      <c r="D1317" s="367"/>
      <c r="E1317" s="367"/>
    </row>
    <row r="1318" spans="1:5" ht="21.75" customHeight="1">
      <c r="A1318" s="395">
        <v>2240510</v>
      </c>
      <c r="B1318" s="343" t="s">
        <v>1698</v>
      </c>
      <c r="C1318" s="367">
        <v>0</v>
      </c>
      <c r="D1318" s="367"/>
      <c r="E1318" s="367"/>
    </row>
    <row r="1319" spans="1:5" ht="21.75" customHeight="1">
      <c r="A1319" s="395">
        <v>2240550</v>
      </c>
      <c r="B1319" s="373" t="s">
        <v>1699</v>
      </c>
      <c r="C1319" s="367">
        <f>SUM(C1320:C1324)</f>
        <v>0</v>
      </c>
      <c r="D1319" s="367">
        <f>SUM(D1320:D1324)</f>
        <v>1044</v>
      </c>
      <c r="E1319" s="367">
        <f>SUM(E1320:E1324)</f>
        <v>1044</v>
      </c>
    </row>
    <row r="1320" spans="1:5" ht="21.75" customHeight="1">
      <c r="A1320" s="395">
        <v>2240599</v>
      </c>
      <c r="B1320" s="343" t="s">
        <v>1700</v>
      </c>
      <c r="C1320" s="367">
        <v>0</v>
      </c>
      <c r="D1320" s="367"/>
      <c r="E1320" s="367"/>
    </row>
    <row r="1321" spans="1:5" ht="21.75" customHeight="1">
      <c r="A1321" s="395">
        <v>22406</v>
      </c>
      <c r="B1321" s="343" t="s">
        <v>1701</v>
      </c>
      <c r="C1321" s="367">
        <v>0</v>
      </c>
      <c r="D1321" s="367"/>
      <c r="E1321" s="367"/>
    </row>
    <row r="1322" spans="1:5" ht="21.75" customHeight="1">
      <c r="A1322" s="395">
        <v>2240601</v>
      </c>
      <c r="B1322" s="343" t="s">
        <v>1702</v>
      </c>
      <c r="C1322" s="367">
        <v>0</v>
      </c>
      <c r="D1322" s="367">
        <v>1044</v>
      </c>
      <c r="E1322" s="367">
        <v>1044</v>
      </c>
    </row>
    <row r="1323" spans="1:5" ht="21.75" customHeight="1">
      <c r="A1323" s="395">
        <v>2240602</v>
      </c>
      <c r="B1323" s="343" t="s">
        <v>1703</v>
      </c>
      <c r="C1323" s="367">
        <v>0</v>
      </c>
      <c r="D1323" s="367"/>
      <c r="E1323" s="367"/>
    </row>
    <row r="1324" spans="1:5" ht="21.75" customHeight="1">
      <c r="A1324" s="395">
        <v>2240699</v>
      </c>
      <c r="B1324" s="343" t="s">
        <v>1704</v>
      </c>
      <c r="C1324" s="367">
        <v>0</v>
      </c>
      <c r="D1324" s="367"/>
      <c r="E1324" s="367"/>
    </row>
    <row r="1325" spans="1:5" ht="21.75" customHeight="1">
      <c r="A1325" s="395">
        <v>22407</v>
      </c>
      <c r="B1325" s="373" t="s">
        <v>1705</v>
      </c>
      <c r="C1325" s="398">
        <v>2850</v>
      </c>
      <c r="D1325" s="398">
        <v>42</v>
      </c>
      <c r="E1325" s="398">
        <v>42</v>
      </c>
    </row>
    <row r="1326" spans="1:5" ht="21.75" customHeight="1">
      <c r="A1326" s="395">
        <v>2240701</v>
      </c>
      <c r="B1326" s="373" t="s">
        <v>88</v>
      </c>
      <c r="C1326" s="398">
        <v>3510</v>
      </c>
      <c r="D1326" s="398"/>
      <c r="E1326" s="398"/>
    </row>
    <row r="1327" spans="1:5" ht="21.75" customHeight="1">
      <c r="A1327" s="395">
        <v>2240702</v>
      </c>
      <c r="B1327" s="373" t="s">
        <v>89</v>
      </c>
      <c r="C1327" s="398">
        <f aca="true" t="shared" si="1" ref="C1327:E1328">C1328</f>
        <v>1537</v>
      </c>
      <c r="D1327" s="398">
        <f t="shared" si="1"/>
        <v>900</v>
      </c>
      <c r="E1327" s="398">
        <f t="shared" si="1"/>
        <v>900</v>
      </c>
    </row>
    <row r="1328" spans="1:5" ht="21.75" customHeight="1">
      <c r="A1328" s="395">
        <v>2240703</v>
      </c>
      <c r="B1328" s="373" t="s">
        <v>209</v>
      </c>
      <c r="C1328" s="398">
        <f t="shared" si="1"/>
        <v>1537</v>
      </c>
      <c r="D1328" s="398">
        <f t="shared" si="1"/>
        <v>900</v>
      </c>
      <c r="E1328" s="398">
        <f t="shared" si="1"/>
        <v>900</v>
      </c>
    </row>
    <row r="1329" spans="1:5" ht="21.75" customHeight="1">
      <c r="A1329" s="395">
        <v>2240704</v>
      </c>
      <c r="B1329" s="343" t="s">
        <v>902</v>
      </c>
      <c r="C1329" s="367">
        <f>2396-849-10</f>
        <v>1537</v>
      </c>
      <c r="D1329" s="367">
        <v>900</v>
      </c>
      <c r="E1329" s="367">
        <v>900</v>
      </c>
    </row>
    <row r="1330" spans="1:5" ht="21.75" customHeight="1">
      <c r="A1330" s="395">
        <v>2240799</v>
      </c>
      <c r="B1330" s="373" t="s">
        <v>90</v>
      </c>
      <c r="C1330" s="398">
        <f>SUM(C1331:C1333)</f>
        <v>22220</v>
      </c>
      <c r="D1330" s="398">
        <f>SUM(D1331:D1333)</f>
        <v>22247</v>
      </c>
      <c r="E1330" s="398">
        <f>SUM(E1331:E1333)</f>
        <v>22247</v>
      </c>
    </row>
    <row r="1331" spans="1:5" ht="21.75" customHeight="1">
      <c r="A1331" s="395">
        <v>22499</v>
      </c>
      <c r="B1331" s="373" t="s">
        <v>1706</v>
      </c>
      <c r="C1331" s="367">
        <v>0</v>
      </c>
      <c r="D1331" s="367"/>
      <c r="E1331" s="367"/>
    </row>
    <row r="1332" spans="1:5" ht="21.75" customHeight="1">
      <c r="A1332" s="395">
        <v>227</v>
      </c>
      <c r="B1332" s="373" t="s">
        <v>1707</v>
      </c>
      <c r="C1332" s="367">
        <v>0</v>
      </c>
      <c r="D1332" s="367"/>
      <c r="E1332" s="367"/>
    </row>
    <row r="1333" spans="1:5" ht="21.75" customHeight="1">
      <c r="A1333" s="395">
        <v>229</v>
      </c>
      <c r="B1333" s="373" t="s">
        <v>1708</v>
      </c>
      <c r="C1333" s="398">
        <f>SUM(C1334:C1337)</f>
        <v>22220</v>
      </c>
      <c r="D1333" s="398">
        <f>SUM(D1334:D1337)</f>
        <v>22247</v>
      </c>
      <c r="E1333" s="398">
        <f>SUM(E1334:E1337)</f>
        <v>22247</v>
      </c>
    </row>
    <row r="1334" spans="1:5" ht="21.75" customHeight="1">
      <c r="A1334" s="395">
        <v>22999</v>
      </c>
      <c r="B1334" s="343" t="s">
        <v>1709</v>
      </c>
      <c r="C1334" s="367">
        <v>22220</v>
      </c>
      <c r="D1334" s="367">
        <v>22247</v>
      </c>
      <c r="E1334" s="367">
        <v>22247</v>
      </c>
    </row>
    <row r="1335" spans="1:5" ht="21.75" customHeight="1">
      <c r="A1335" s="395">
        <v>2299901</v>
      </c>
      <c r="B1335" s="343" t="s">
        <v>1710</v>
      </c>
      <c r="C1335" s="367">
        <v>0</v>
      </c>
      <c r="D1335" s="367"/>
      <c r="E1335" s="367"/>
    </row>
    <row r="1336" spans="1:5" ht="21.75" customHeight="1">
      <c r="A1336" s="395">
        <v>232</v>
      </c>
      <c r="B1336" s="343" t="s">
        <v>1711</v>
      </c>
      <c r="C1336" s="367">
        <v>0</v>
      </c>
      <c r="D1336" s="367"/>
      <c r="E1336" s="367"/>
    </row>
    <row r="1337" spans="1:5" ht="21.75" customHeight="1">
      <c r="A1337" s="395">
        <v>23201</v>
      </c>
      <c r="B1337" s="343" t="s">
        <v>1712</v>
      </c>
      <c r="C1337" s="367">
        <v>0</v>
      </c>
      <c r="D1337" s="367"/>
      <c r="E1337" s="367"/>
    </row>
    <row r="1338" spans="1:5" ht="21.75" customHeight="1">
      <c r="A1338" s="395">
        <v>23202</v>
      </c>
      <c r="B1338" s="373" t="s">
        <v>91</v>
      </c>
      <c r="C1338" s="398">
        <f>SUM(C1339:C1341)</f>
        <v>0</v>
      </c>
      <c r="D1338" s="398">
        <f>SUM(D1339:D1341)</f>
        <v>90</v>
      </c>
      <c r="E1338" s="398">
        <f>SUM(E1339:E1341)</f>
        <v>90</v>
      </c>
    </row>
    <row r="1339" spans="1:5" ht="21.75" customHeight="1">
      <c r="A1339" s="395">
        <v>23203</v>
      </c>
      <c r="B1339" s="373" t="s">
        <v>1713</v>
      </c>
      <c r="C1339" s="367">
        <v>0</v>
      </c>
      <c r="D1339" s="367"/>
      <c r="E1339" s="367"/>
    </row>
    <row r="1340" spans="1:5" ht="21.75" customHeight="1">
      <c r="A1340" s="395">
        <v>2320301</v>
      </c>
      <c r="B1340" s="373" t="s">
        <v>1714</v>
      </c>
      <c r="C1340" s="367">
        <v>0</v>
      </c>
      <c r="D1340" s="367"/>
      <c r="E1340" s="367"/>
    </row>
    <row r="1341" spans="1:5" ht="21.75" customHeight="1">
      <c r="A1341" s="395">
        <v>2320302</v>
      </c>
      <c r="B1341" s="373" t="s">
        <v>1715</v>
      </c>
      <c r="C1341" s="367">
        <v>0</v>
      </c>
      <c r="D1341" s="367">
        <v>90</v>
      </c>
      <c r="E1341" s="367">
        <v>90</v>
      </c>
    </row>
    <row r="1342" ht="21.75" customHeight="1">
      <c r="A1342" s="395">
        <v>2320303</v>
      </c>
    </row>
    <row r="1343" ht="21.75" customHeight="1">
      <c r="A1343" s="395">
        <v>2320304</v>
      </c>
    </row>
    <row r="1344" ht="21.75" customHeight="1">
      <c r="A1344" s="395">
        <v>233</v>
      </c>
    </row>
    <row r="1345" ht="21.75" customHeight="1">
      <c r="A1345" s="395">
        <v>23301</v>
      </c>
    </row>
    <row r="1346" ht="21.75" customHeight="1">
      <c r="A1346" s="395">
        <v>23302</v>
      </c>
    </row>
    <row r="1347" ht="21.75" customHeight="1">
      <c r="A1347" s="395">
        <v>23303</v>
      </c>
    </row>
  </sheetData>
  <sheetProtection/>
  <mergeCells count="2">
    <mergeCell ref="B2:E2"/>
    <mergeCell ref="A3:C3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H91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38.25390625" style="272" customWidth="1"/>
    <col min="2" max="2" width="10.25390625" style="273" customWidth="1"/>
    <col min="3" max="3" width="38.125" style="272" customWidth="1"/>
    <col min="4" max="4" width="10.25390625" style="273" customWidth="1"/>
    <col min="5" max="16384" width="9.00390625" style="274" customWidth="1"/>
  </cols>
  <sheetData>
    <row r="1" spans="1:4" ht="27" customHeight="1">
      <c r="A1" s="285" t="s">
        <v>274</v>
      </c>
      <c r="B1" s="286"/>
      <c r="C1" s="287"/>
      <c r="D1" s="286"/>
    </row>
    <row r="2" spans="1:4" ht="27" customHeight="1">
      <c r="A2" s="413" t="s">
        <v>1742</v>
      </c>
      <c r="B2" s="413"/>
      <c r="C2" s="413"/>
      <c r="D2" s="413"/>
    </row>
    <row r="3" spans="1:4" ht="22.5" customHeight="1">
      <c r="A3" s="288"/>
      <c r="B3" s="289"/>
      <c r="C3" s="412" t="s">
        <v>94</v>
      </c>
      <c r="D3" s="412"/>
    </row>
    <row r="4" spans="1:4" ht="22.5" customHeight="1">
      <c r="A4" s="414" t="s">
        <v>95</v>
      </c>
      <c r="B4" s="415"/>
      <c r="C4" s="414" t="s">
        <v>96</v>
      </c>
      <c r="D4" s="415"/>
    </row>
    <row r="5" spans="1:4" ht="22.5" customHeight="1">
      <c r="A5" s="290" t="s">
        <v>32</v>
      </c>
      <c r="B5" s="291" t="s">
        <v>97</v>
      </c>
      <c r="C5" s="290" t="s">
        <v>32</v>
      </c>
      <c r="D5" s="291" t="s">
        <v>97</v>
      </c>
    </row>
    <row r="6" spans="1:4" ht="22.5" customHeight="1">
      <c r="A6" s="292" t="s">
        <v>98</v>
      </c>
      <c r="B6" s="189">
        <f>4!D31</f>
        <v>76169</v>
      </c>
      <c r="C6" s="293" t="s">
        <v>99</v>
      </c>
      <c r="D6" s="189">
        <f>5!E5</f>
        <v>420608</v>
      </c>
    </row>
    <row r="7" spans="1:138" s="11" customFormat="1" ht="22.5" customHeight="1">
      <c r="A7" s="294" t="s">
        <v>100</v>
      </c>
      <c r="B7" s="295">
        <f>B8+B15+B51</f>
        <v>369838</v>
      </c>
      <c r="C7" s="296" t="s">
        <v>101</v>
      </c>
      <c r="D7" s="189">
        <f>D8+D15+D51</f>
        <v>22788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</row>
    <row r="8" spans="1:138" s="11" customFormat="1" ht="22.5" customHeight="1">
      <c r="A8" s="294" t="s">
        <v>275</v>
      </c>
      <c r="B8" s="295">
        <f>SUM(B9:B14)</f>
        <v>9979</v>
      </c>
      <c r="C8" s="296" t="s">
        <v>103</v>
      </c>
      <c r="D8" s="189">
        <f>SUM(D9:D14)</f>
        <v>1010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</row>
    <row r="9" spans="1:138" s="11" customFormat="1" ht="22.5" customHeight="1">
      <c r="A9" s="297" t="s">
        <v>104</v>
      </c>
      <c r="B9" s="194">
        <v>962</v>
      </c>
      <c r="C9" s="298" t="s">
        <v>105</v>
      </c>
      <c r="D9" s="19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</row>
    <row r="10" spans="1:138" s="11" customFormat="1" ht="22.5" customHeight="1">
      <c r="A10" s="299" t="s">
        <v>106</v>
      </c>
      <c r="B10" s="194">
        <v>1495</v>
      </c>
      <c r="C10" s="298" t="s">
        <v>107</v>
      </c>
      <c r="D10" s="19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</row>
    <row r="11" spans="1:138" s="11" customFormat="1" ht="22.5" customHeight="1">
      <c r="A11" s="299" t="s">
        <v>108</v>
      </c>
      <c r="B11" s="194">
        <v>3311</v>
      </c>
      <c r="C11" s="298" t="s">
        <v>109</v>
      </c>
      <c r="D11" s="194">
        <v>227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</row>
    <row r="12" spans="1:138" s="11" customFormat="1" ht="22.5" customHeight="1">
      <c r="A12" s="299" t="s">
        <v>110</v>
      </c>
      <c r="B12" s="194">
        <v>9</v>
      </c>
      <c r="C12" s="298" t="s">
        <v>111</v>
      </c>
      <c r="D12" s="19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</row>
    <row r="13" spans="1:138" s="11" customFormat="1" ht="22.5" customHeight="1">
      <c r="A13" s="299" t="s">
        <v>112</v>
      </c>
      <c r="B13" s="194">
        <v>5825</v>
      </c>
      <c r="C13" s="298" t="s">
        <v>113</v>
      </c>
      <c r="D13" s="194">
        <v>791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</row>
    <row r="14" spans="1:138" s="11" customFormat="1" ht="22.5" customHeight="1">
      <c r="A14" s="299" t="s">
        <v>114</v>
      </c>
      <c r="B14" s="194">
        <v>-1623</v>
      </c>
      <c r="C14" s="298" t="s">
        <v>115</v>
      </c>
      <c r="D14" s="194">
        <v>-8</v>
      </c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</row>
    <row r="15" spans="1:138" s="11" customFormat="1" ht="22.5" customHeight="1">
      <c r="A15" s="300" t="s">
        <v>116</v>
      </c>
      <c r="B15" s="190">
        <f>SUM(B16:B50)</f>
        <v>322313</v>
      </c>
      <c r="C15" s="301" t="s">
        <v>117</v>
      </c>
      <c r="D15" s="189">
        <f>SUM(D16:D50)</f>
        <v>20217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</row>
    <row r="16" spans="1:4" ht="22.5" customHeight="1">
      <c r="A16" s="299" t="s">
        <v>118</v>
      </c>
      <c r="B16" s="194"/>
      <c r="C16" s="302" t="s">
        <v>119</v>
      </c>
      <c r="D16" s="194">
        <v>1059</v>
      </c>
    </row>
    <row r="17" spans="1:4" ht="22.5" customHeight="1">
      <c r="A17" s="303" t="s">
        <v>120</v>
      </c>
      <c r="B17" s="194">
        <v>83300</v>
      </c>
      <c r="C17" s="302" t="s">
        <v>121</v>
      </c>
      <c r="D17" s="194">
        <v>6478</v>
      </c>
    </row>
    <row r="18" spans="1:4" ht="22.5" customHeight="1">
      <c r="A18" s="304" t="s">
        <v>122</v>
      </c>
      <c r="B18" s="194">
        <v>22946</v>
      </c>
      <c r="C18" s="302" t="s">
        <v>123</v>
      </c>
      <c r="D18" s="194">
        <v>1904</v>
      </c>
    </row>
    <row r="19" spans="1:4" ht="22.5" customHeight="1">
      <c r="A19" s="304" t="s">
        <v>124</v>
      </c>
      <c r="B19" s="194">
        <v>12772</v>
      </c>
      <c r="C19" s="302" t="s">
        <v>125</v>
      </c>
      <c r="D19" s="194">
        <v>4741</v>
      </c>
    </row>
    <row r="20" spans="1:4" ht="22.5" customHeight="1">
      <c r="A20" s="304" t="s">
        <v>126</v>
      </c>
      <c r="B20" s="194">
        <v>2784</v>
      </c>
      <c r="C20" s="302" t="s">
        <v>127</v>
      </c>
      <c r="D20" s="194"/>
    </row>
    <row r="21" spans="1:4" ht="22.5" customHeight="1">
      <c r="A21" s="304" t="s">
        <v>128</v>
      </c>
      <c r="B21" s="194">
        <v>206</v>
      </c>
      <c r="C21" s="302" t="s">
        <v>129</v>
      </c>
      <c r="D21" s="194"/>
    </row>
    <row r="22" spans="1:4" ht="22.5" customHeight="1">
      <c r="A22" s="304" t="s">
        <v>130</v>
      </c>
      <c r="B22" s="194">
        <v>3995</v>
      </c>
      <c r="C22" s="305" t="s">
        <v>131</v>
      </c>
      <c r="D22" s="194"/>
    </row>
    <row r="23" spans="1:4" ht="22.5" customHeight="1">
      <c r="A23" s="304" t="s">
        <v>132</v>
      </c>
      <c r="B23" s="194">
        <v>6591</v>
      </c>
      <c r="C23" s="305" t="s">
        <v>133</v>
      </c>
      <c r="D23" s="194"/>
    </row>
    <row r="24" spans="1:4" ht="22.5" customHeight="1">
      <c r="A24" s="304" t="s">
        <v>134</v>
      </c>
      <c r="B24" s="194">
        <v>23505</v>
      </c>
      <c r="C24" s="305" t="s">
        <v>135</v>
      </c>
      <c r="D24" s="194">
        <v>1921</v>
      </c>
    </row>
    <row r="25" spans="1:4" ht="22.5" customHeight="1">
      <c r="A25" s="304" t="s">
        <v>136</v>
      </c>
      <c r="B25" s="194">
        <v>3186</v>
      </c>
      <c r="C25" s="306" t="s">
        <v>137</v>
      </c>
      <c r="D25" s="194"/>
    </row>
    <row r="26" spans="1:4" ht="22.5" customHeight="1">
      <c r="A26" s="304" t="s">
        <v>138</v>
      </c>
      <c r="B26" s="194"/>
      <c r="C26" s="306" t="s">
        <v>139</v>
      </c>
      <c r="D26" s="194"/>
    </row>
    <row r="27" spans="1:4" ht="22.5" customHeight="1">
      <c r="A27" s="304" t="s">
        <v>140</v>
      </c>
      <c r="B27" s="194"/>
      <c r="C27" s="306" t="s">
        <v>141</v>
      </c>
      <c r="D27" s="194"/>
    </row>
    <row r="28" spans="1:4" ht="22.5" customHeight="1">
      <c r="A28" s="304" t="s">
        <v>1718</v>
      </c>
      <c r="B28" s="194">
        <v>20854</v>
      </c>
      <c r="C28" s="306" t="s">
        <v>1719</v>
      </c>
      <c r="D28" s="194"/>
    </row>
    <row r="29" spans="1:4" ht="22.5" customHeight="1">
      <c r="A29" s="304" t="s">
        <v>142</v>
      </c>
      <c r="B29" s="194"/>
      <c r="C29" s="307" t="s">
        <v>143</v>
      </c>
      <c r="D29" s="194">
        <v>4</v>
      </c>
    </row>
    <row r="30" spans="1:4" ht="22.5" customHeight="1">
      <c r="A30" s="304" t="s">
        <v>144</v>
      </c>
      <c r="B30" s="194"/>
      <c r="C30" s="306" t="s">
        <v>145</v>
      </c>
      <c r="D30" s="194"/>
    </row>
    <row r="31" spans="1:4" ht="22.5" customHeight="1">
      <c r="A31" s="304" t="s">
        <v>146</v>
      </c>
      <c r="B31" s="194"/>
      <c r="C31" s="306" t="s">
        <v>147</v>
      </c>
      <c r="D31" s="194"/>
    </row>
    <row r="32" spans="1:4" ht="22.5" customHeight="1">
      <c r="A32" s="304" t="s">
        <v>148</v>
      </c>
      <c r="B32" s="194">
        <v>2468</v>
      </c>
      <c r="C32" s="306" t="s">
        <v>149</v>
      </c>
      <c r="D32" s="194"/>
    </row>
    <row r="33" spans="1:4" ht="22.5" customHeight="1">
      <c r="A33" s="304" t="s">
        <v>150</v>
      </c>
      <c r="B33" s="194">
        <v>25462</v>
      </c>
      <c r="C33" s="306" t="s">
        <v>151</v>
      </c>
      <c r="D33" s="194">
        <v>1779</v>
      </c>
    </row>
    <row r="34" spans="1:4" ht="22.5" customHeight="1">
      <c r="A34" s="304" t="s">
        <v>152</v>
      </c>
      <c r="B34" s="194">
        <v>62</v>
      </c>
      <c r="C34" s="306" t="s">
        <v>153</v>
      </c>
      <c r="D34" s="194"/>
    </row>
    <row r="35" spans="1:4" ht="22.5" customHeight="1">
      <c r="A35" s="304" t="s">
        <v>154</v>
      </c>
      <c r="B35" s="194">
        <v>1892</v>
      </c>
      <c r="C35" s="308" t="s">
        <v>155</v>
      </c>
      <c r="D35" s="194">
        <v>92</v>
      </c>
    </row>
    <row r="36" spans="1:4" ht="22.5" customHeight="1">
      <c r="A36" s="304" t="s">
        <v>156</v>
      </c>
      <c r="B36" s="194">
        <v>35712</v>
      </c>
      <c r="C36" s="306" t="s">
        <v>157</v>
      </c>
      <c r="D36" s="194">
        <v>49</v>
      </c>
    </row>
    <row r="37" spans="1:4" ht="22.5" customHeight="1">
      <c r="A37" s="304" t="s">
        <v>158</v>
      </c>
      <c r="B37" s="194">
        <v>10274</v>
      </c>
      <c r="C37" s="306" t="s">
        <v>159</v>
      </c>
      <c r="D37" s="194">
        <v>693</v>
      </c>
    </row>
    <row r="38" spans="1:4" ht="22.5" customHeight="1">
      <c r="A38" s="304" t="s">
        <v>160</v>
      </c>
      <c r="B38" s="194">
        <v>3902</v>
      </c>
      <c r="C38" s="306" t="s">
        <v>161</v>
      </c>
      <c r="D38" s="194"/>
    </row>
    <row r="39" spans="1:4" ht="22.5" customHeight="1">
      <c r="A39" s="304" t="s">
        <v>162</v>
      </c>
      <c r="B39" s="194"/>
      <c r="C39" s="306" t="s">
        <v>163</v>
      </c>
      <c r="D39" s="194"/>
    </row>
    <row r="40" spans="1:4" ht="22.5" customHeight="1">
      <c r="A40" s="304" t="s">
        <v>164</v>
      </c>
      <c r="B40" s="194">
        <v>34147</v>
      </c>
      <c r="C40" s="306" t="s">
        <v>165</v>
      </c>
      <c r="D40" s="194">
        <v>1179</v>
      </c>
    </row>
    <row r="41" spans="1:4" ht="22.5" customHeight="1">
      <c r="A41" s="304" t="s">
        <v>166</v>
      </c>
      <c r="B41" s="194">
        <v>11205</v>
      </c>
      <c r="C41" s="306" t="s">
        <v>167</v>
      </c>
      <c r="D41" s="194">
        <v>75</v>
      </c>
    </row>
    <row r="42" spans="1:4" ht="22.5" customHeight="1">
      <c r="A42" s="309" t="s">
        <v>168</v>
      </c>
      <c r="B42" s="194"/>
      <c r="C42" s="306" t="s">
        <v>169</v>
      </c>
      <c r="D42" s="194"/>
    </row>
    <row r="43" spans="1:138" s="284" customFormat="1" ht="22.5" customHeight="1">
      <c r="A43" s="304" t="s">
        <v>170</v>
      </c>
      <c r="B43" s="194"/>
      <c r="C43" s="310" t="s">
        <v>171</v>
      </c>
      <c r="D43" s="19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</row>
    <row r="44" spans="1:4" ht="22.5" customHeight="1">
      <c r="A44" s="304" t="s">
        <v>172</v>
      </c>
      <c r="B44" s="194"/>
      <c r="C44" s="306" t="s">
        <v>173</v>
      </c>
      <c r="D44" s="194"/>
    </row>
    <row r="45" spans="1:4" ht="22.5" customHeight="1">
      <c r="A45" s="309" t="s">
        <v>174</v>
      </c>
      <c r="B45" s="194"/>
      <c r="C45" s="310" t="s">
        <v>175</v>
      </c>
      <c r="D45" s="194"/>
    </row>
    <row r="46" spans="1:4" ht="22.5" customHeight="1">
      <c r="A46" s="304" t="s">
        <v>176</v>
      </c>
      <c r="B46" s="194">
        <v>11857</v>
      </c>
      <c r="C46" s="306" t="s">
        <v>177</v>
      </c>
      <c r="D46" s="194"/>
    </row>
    <row r="47" spans="1:4" ht="22.5" customHeight="1">
      <c r="A47" s="304" t="s">
        <v>178</v>
      </c>
      <c r="B47" s="194"/>
      <c r="C47" s="310" t="s">
        <v>179</v>
      </c>
      <c r="D47" s="194"/>
    </row>
    <row r="48" spans="1:4" ht="22.5" customHeight="1">
      <c r="A48" s="304" t="s">
        <v>180</v>
      </c>
      <c r="B48" s="194">
        <v>1044</v>
      </c>
      <c r="C48" s="306" t="s">
        <v>181</v>
      </c>
      <c r="D48" s="194"/>
    </row>
    <row r="49" spans="1:4" ht="22.5" customHeight="1">
      <c r="A49" s="304" t="s">
        <v>182</v>
      </c>
      <c r="B49" s="194"/>
      <c r="C49" s="306" t="s">
        <v>183</v>
      </c>
      <c r="D49" s="194"/>
    </row>
    <row r="50" spans="1:4" ht="22.5" customHeight="1">
      <c r="A50" s="304" t="s">
        <v>184</v>
      </c>
      <c r="B50" s="311">
        <v>4149</v>
      </c>
      <c r="C50" s="312" t="s">
        <v>185</v>
      </c>
      <c r="D50" s="194">
        <v>243</v>
      </c>
    </row>
    <row r="51" spans="1:4" ht="22.5" customHeight="1">
      <c r="A51" s="313" t="s">
        <v>186</v>
      </c>
      <c r="B51" s="314">
        <f>SUM(B52:B72)</f>
        <v>37546</v>
      </c>
      <c r="C51" s="315" t="s">
        <v>187</v>
      </c>
      <c r="D51" s="194">
        <f>SUM(D52:D72)</f>
        <v>1561</v>
      </c>
    </row>
    <row r="52" spans="1:4" ht="22.5" customHeight="1">
      <c r="A52" s="304" t="s">
        <v>188</v>
      </c>
      <c r="B52" s="194">
        <v>396</v>
      </c>
      <c r="C52" s="298" t="s">
        <v>188</v>
      </c>
      <c r="D52" s="194"/>
    </row>
    <row r="53" spans="1:4" ht="22.5" customHeight="1">
      <c r="A53" s="304" t="s">
        <v>189</v>
      </c>
      <c r="B53" s="194"/>
      <c r="C53" s="298" t="s">
        <v>189</v>
      </c>
      <c r="D53" s="194"/>
    </row>
    <row r="54" spans="1:4" ht="22.5" customHeight="1">
      <c r="A54" s="304" t="s">
        <v>190</v>
      </c>
      <c r="B54" s="194">
        <v>3</v>
      </c>
      <c r="C54" s="298" t="s">
        <v>190</v>
      </c>
      <c r="D54" s="194"/>
    </row>
    <row r="55" spans="1:4" ht="22.5" customHeight="1">
      <c r="A55" s="304" t="s">
        <v>191</v>
      </c>
      <c r="B55" s="194"/>
      <c r="C55" s="298" t="s">
        <v>191</v>
      </c>
      <c r="D55" s="194"/>
    </row>
    <row r="56" spans="1:4" ht="22.5" customHeight="1">
      <c r="A56" s="304" t="s">
        <v>192</v>
      </c>
      <c r="B56" s="194">
        <v>2460</v>
      </c>
      <c r="C56" s="298" t="s">
        <v>192</v>
      </c>
      <c r="D56" s="194">
        <v>500</v>
      </c>
    </row>
    <row r="57" spans="1:4" ht="22.5" customHeight="1">
      <c r="A57" s="304" t="s">
        <v>193</v>
      </c>
      <c r="B57" s="194">
        <v>285</v>
      </c>
      <c r="C57" s="298" t="s">
        <v>193</v>
      </c>
      <c r="D57" s="194"/>
    </row>
    <row r="58" spans="1:4" ht="22.5" customHeight="1">
      <c r="A58" s="304" t="s">
        <v>194</v>
      </c>
      <c r="B58" s="194">
        <v>507</v>
      </c>
      <c r="C58" s="298" t="s">
        <v>194</v>
      </c>
      <c r="D58" s="194">
        <v>26</v>
      </c>
    </row>
    <row r="59" spans="1:4" ht="22.5" customHeight="1">
      <c r="A59" s="304" t="s">
        <v>195</v>
      </c>
      <c r="B59" s="194"/>
      <c r="C59" s="298" t="s">
        <v>195</v>
      </c>
      <c r="D59" s="194"/>
    </row>
    <row r="60" spans="1:4" ht="22.5" customHeight="1">
      <c r="A60" s="304" t="s">
        <v>196</v>
      </c>
      <c r="B60" s="194">
        <v>517</v>
      </c>
      <c r="C60" s="298" t="s">
        <v>196</v>
      </c>
      <c r="D60" s="194"/>
    </row>
    <row r="61" spans="1:4" ht="22.5" customHeight="1">
      <c r="A61" s="304" t="s">
        <v>197</v>
      </c>
      <c r="B61" s="194">
        <v>564</v>
      </c>
      <c r="C61" s="298" t="s">
        <v>197</v>
      </c>
      <c r="D61" s="194">
        <v>122</v>
      </c>
    </row>
    <row r="62" spans="1:4" ht="22.5" customHeight="1">
      <c r="A62" s="304" t="s">
        <v>198</v>
      </c>
      <c r="B62" s="194">
        <v>426</v>
      </c>
      <c r="C62" s="298" t="s">
        <v>198</v>
      </c>
      <c r="D62" s="194"/>
    </row>
    <row r="63" spans="1:4" ht="22.5" customHeight="1">
      <c r="A63" s="304" t="s">
        <v>199</v>
      </c>
      <c r="B63" s="194">
        <v>12795</v>
      </c>
      <c r="C63" s="298" t="s">
        <v>199</v>
      </c>
      <c r="D63" s="194">
        <v>493</v>
      </c>
    </row>
    <row r="64" spans="1:4" ht="22.5" customHeight="1">
      <c r="A64" s="304" t="s">
        <v>200</v>
      </c>
      <c r="B64" s="194">
        <v>3819</v>
      </c>
      <c r="C64" s="298" t="s">
        <v>200</v>
      </c>
      <c r="D64" s="194"/>
    </row>
    <row r="65" spans="1:4" ht="22.5" customHeight="1">
      <c r="A65" s="304" t="s">
        <v>201</v>
      </c>
      <c r="B65" s="194">
        <v>250</v>
      </c>
      <c r="C65" s="298" t="s">
        <v>201</v>
      </c>
      <c r="D65" s="194"/>
    </row>
    <row r="66" spans="1:4" ht="22.5" customHeight="1">
      <c r="A66" s="304" t="s">
        <v>202</v>
      </c>
      <c r="B66" s="194">
        <v>54</v>
      </c>
      <c r="C66" s="298" t="s">
        <v>202</v>
      </c>
      <c r="D66" s="194"/>
    </row>
    <row r="67" spans="1:4" ht="22.5" customHeight="1">
      <c r="A67" s="304" t="s">
        <v>203</v>
      </c>
      <c r="B67" s="194">
        <v>30</v>
      </c>
      <c r="C67" s="316" t="s">
        <v>203</v>
      </c>
      <c r="D67" s="194"/>
    </row>
    <row r="68" spans="1:4" ht="22.5" customHeight="1">
      <c r="A68" s="304" t="s">
        <v>204</v>
      </c>
      <c r="B68" s="194">
        <v>1464</v>
      </c>
      <c r="C68" s="316" t="s">
        <v>204</v>
      </c>
      <c r="D68" s="194"/>
    </row>
    <row r="69" spans="1:4" ht="22.5" customHeight="1">
      <c r="A69" s="304" t="s">
        <v>205</v>
      </c>
      <c r="B69" s="194">
        <v>10331</v>
      </c>
      <c r="C69" s="316" t="s">
        <v>206</v>
      </c>
      <c r="D69" s="194">
        <v>420</v>
      </c>
    </row>
    <row r="70" spans="1:4" ht="22.5" customHeight="1">
      <c r="A70" s="304" t="s">
        <v>207</v>
      </c>
      <c r="B70" s="194">
        <v>0</v>
      </c>
      <c r="C70" s="316" t="s">
        <v>207</v>
      </c>
      <c r="D70" s="194"/>
    </row>
    <row r="71" spans="1:4" ht="22.5" customHeight="1">
      <c r="A71" s="317" t="s">
        <v>208</v>
      </c>
      <c r="B71" s="194">
        <v>3192</v>
      </c>
      <c r="C71" s="316" t="s">
        <v>208</v>
      </c>
      <c r="D71" s="194"/>
    </row>
    <row r="72" spans="1:4" ht="22.5" customHeight="1">
      <c r="A72" s="317" t="s">
        <v>62</v>
      </c>
      <c r="B72" s="194">
        <v>453</v>
      </c>
      <c r="C72" s="316" t="s">
        <v>209</v>
      </c>
      <c r="D72" s="194"/>
    </row>
    <row r="73" spans="1:4" ht="22.5" customHeight="1">
      <c r="A73" s="318" t="s">
        <v>210</v>
      </c>
      <c r="B73" s="311">
        <f>SUM(B74:B75)</f>
        <v>2477</v>
      </c>
      <c r="C73" s="319" t="s">
        <v>211</v>
      </c>
      <c r="D73" s="189">
        <f>SUM(D74:D75)</f>
        <v>22875</v>
      </c>
    </row>
    <row r="74" spans="1:4" ht="22.5" customHeight="1">
      <c r="A74" s="317" t="s">
        <v>212</v>
      </c>
      <c r="B74" s="194"/>
      <c r="C74" s="316" t="s">
        <v>213</v>
      </c>
      <c r="D74" s="194"/>
    </row>
    <row r="75" spans="1:4" ht="22.5" customHeight="1">
      <c r="A75" s="320" t="s">
        <v>214</v>
      </c>
      <c r="B75" s="194">
        <v>2477</v>
      </c>
      <c r="C75" s="316" t="s">
        <v>215</v>
      </c>
      <c r="D75" s="194">
        <v>22875</v>
      </c>
    </row>
    <row r="76" spans="1:4" ht="22.5" customHeight="1">
      <c r="A76" s="321" t="s">
        <v>216</v>
      </c>
      <c r="B76" s="314">
        <f>SUM(B77:B79)</f>
        <v>25421</v>
      </c>
      <c r="C76" s="296" t="s">
        <v>217</v>
      </c>
      <c r="D76" s="194"/>
    </row>
    <row r="77" spans="1:4" ht="22.5" customHeight="1">
      <c r="A77" s="322" t="s">
        <v>218</v>
      </c>
      <c r="B77" s="194">
        <v>25000</v>
      </c>
      <c r="C77" s="296" t="s">
        <v>219</v>
      </c>
      <c r="D77" s="189">
        <f>D78</f>
        <v>15784</v>
      </c>
    </row>
    <row r="78" spans="1:4" ht="22.5" customHeight="1">
      <c r="A78" s="322" t="s">
        <v>220</v>
      </c>
      <c r="B78" s="194">
        <v>421</v>
      </c>
      <c r="C78" s="316" t="s">
        <v>221</v>
      </c>
      <c r="D78" s="194">
        <f>5!D5-5!E5</f>
        <v>15784</v>
      </c>
    </row>
    <row r="79" spans="1:4" ht="22.5" customHeight="1">
      <c r="A79" s="322" t="s">
        <v>222</v>
      </c>
      <c r="B79" s="194"/>
      <c r="C79" s="323" t="s">
        <v>223</v>
      </c>
      <c r="D79" s="189"/>
    </row>
    <row r="80" spans="1:4" ht="22.5" customHeight="1">
      <c r="A80" s="324" t="s">
        <v>224</v>
      </c>
      <c r="B80" s="194">
        <v>838</v>
      </c>
      <c r="C80" s="323" t="s">
        <v>225</v>
      </c>
      <c r="D80" s="189">
        <f>SUM(D81:D85)</f>
        <v>96770</v>
      </c>
    </row>
    <row r="81" spans="1:4" ht="22.5" customHeight="1">
      <c r="A81" s="324" t="s">
        <v>226</v>
      </c>
      <c r="B81" s="189">
        <v>197</v>
      </c>
      <c r="C81" s="322" t="s">
        <v>227</v>
      </c>
      <c r="D81" s="194">
        <v>96770</v>
      </c>
    </row>
    <row r="82" spans="1:4" ht="22.5" customHeight="1">
      <c r="A82" s="321" t="s">
        <v>228</v>
      </c>
      <c r="B82" s="189">
        <f>SUM(B83:B84)</f>
        <v>99985</v>
      </c>
      <c r="C82" s="322" t="s">
        <v>229</v>
      </c>
      <c r="D82" s="194"/>
    </row>
    <row r="83" spans="1:4" ht="22.5" customHeight="1">
      <c r="A83" s="322" t="s">
        <v>230</v>
      </c>
      <c r="B83" s="194">
        <v>98950</v>
      </c>
      <c r="C83" s="322" t="s">
        <v>231</v>
      </c>
      <c r="D83" s="194"/>
    </row>
    <row r="84" spans="1:4" ht="22.5" customHeight="1">
      <c r="A84" s="322" t="s">
        <v>232</v>
      </c>
      <c r="B84" s="194">
        <v>1035</v>
      </c>
      <c r="C84" s="323" t="s">
        <v>233</v>
      </c>
      <c r="D84" s="194"/>
    </row>
    <row r="85" spans="1:4" ht="22.5" customHeight="1">
      <c r="A85" s="321" t="s">
        <v>234</v>
      </c>
      <c r="B85" s="194">
        <v>3900</v>
      </c>
      <c r="C85" s="325" t="s">
        <v>235</v>
      </c>
      <c r="D85" s="194"/>
    </row>
    <row r="86" spans="1:4" ht="22.5" customHeight="1">
      <c r="A86" s="297"/>
      <c r="B86" s="194"/>
      <c r="C86" s="326"/>
      <c r="D86" s="194"/>
    </row>
    <row r="87" spans="1:4" ht="22.5" customHeight="1">
      <c r="A87" s="327" t="s">
        <v>236</v>
      </c>
      <c r="B87" s="314">
        <f>B6+B7+B73+B76+B80+B81+B82+B85</f>
        <v>578825</v>
      </c>
      <c r="C87" s="328" t="s">
        <v>237</v>
      </c>
      <c r="D87" s="189">
        <f>D6+D7+D73+D76+D77+D79+D80+D84+D85</f>
        <v>578825</v>
      </c>
    </row>
    <row r="91" ht="14.25">
      <c r="C91" s="329"/>
    </row>
  </sheetData>
  <sheetProtection/>
  <mergeCells count="4">
    <mergeCell ref="A2:D2"/>
    <mergeCell ref="C3:D3"/>
    <mergeCell ref="A4:B4"/>
    <mergeCell ref="C4:D4"/>
  </mergeCells>
  <printOptions horizontalCentered="1"/>
  <pageMargins left="0.5511811023622047" right="0.5511811023622047" top="0.9842519685039371" bottom="0.7874015748031497" header="0.5118110236220472" footer="0.5118110236220472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7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54.875" style="272" customWidth="1"/>
    <col min="2" max="2" width="19.25390625" style="273" customWidth="1"/>
    <col min="3" max="16384" width="9.00390625" style="274" customWidth="1"/>
  </cols>
  <sheetData>
    <row r="1" spans="1:2" ht="27" customHeight="1">
      <c r="A1" s="179" t="s">
        <v>276</v>
      </c>
      <c r="B1" s="135"/>
    </row>
    <row r="2" spans="1:2" ht="27" customHeight="1">
      <c r="A2" s="413" t="s">
        <v>1743</v>
      </c>
      <c r="B2" s="413"/>
    </row>
    <row r="3" spans="1:2" ht="19.5" customHeight="1">
      <c r="A3" s="134"/>
      <c r="B3" s="247" t="s">
        <v>31</v>
      </c>
    </row>
    <row r="4" spans="1:2" ht="19.5" customHeight="1">
      <c r="A4" s="137" t="s">
        <v>277</v>
      </c>
      <c r="B4" s="275" t="s">
        <v>97</v>
      </c>
    </row>
    <row r="5" spans="1:2" ht="19.5" customHeight="1">
      <c r="A5" s="137" t="s">
        <v>278</v>
      </c>
      <c r="B5" s="264">
        <f>B6+B13+B46</f>
        <v>369838</v>
      </c>
    </row>
    <row r="6" spans="1:2" ht="19.5" customHeight="1">
      <c r="A6" s="138" t="s">
        <v>279</v>
      </c>
      <c r="B6" s="264">
        <f>SUM(B7:B12)</f>
        <v>9979</v>
      </c>
    </row>
    <row r="7" spans="1:2" ht="19.5" customHeight="1">
      <c r="A7" s="276" t="s">
        <v>280</v>
      </c>
      <c r="B7" s="250">
        <v>962</v>
      </c>
    </row>
    <row r="8" spans="1:2" ht="19.5" customHeight="1">
      <c r="A8" s="276" t="s">
        <v>281</v>
      </c>
      <c r="B8" s="250">
        <v>1495</v>
      </c>
    </row>
    <row r="9" spans="1:2" ht="19.5" customHeight="1">
      <c r="A9" s="276" t="s">
        <v>282</v>
      </c>
      <c r="B9" s="250">
        <v>3311</v>
      </c>
    </row>
    <row r="10" spans="1:2" ht="19.5" customHeight="1">
      <c r="A10" s="276" t="s">
        <v>283</v>
      </c>
      <c r="B10" s="250">
        <v>9</v>
      </c>
    </row>
    <row r="11" spans="1:2" ht="19.5" customHeight="1">
      <c r="A11" s="276" t="s">
        <v>284</v>
      </c>
      <c r="B11" s="250">
        <v>5825</v>
      </c>
    </row>
    <row r="12" spans="1:2" ht="19.5" customHeight="1">
      <c r="A12" s="276" t="s">
        <v>285</v>
      </c>
      <c r="B12" s="250">
        <v>-1623</v>
      </c>
    </row>
    <row r="13" spans="1:2" ht="19.5" customHeight="1">
      <c r="A13" s="277" t="s">
        <v>286</v>
      </c>
      <c r="B13" s="264">
        <f>SUM(B15:B45)</f>
        <v>322313</v>
      </c>
    </row>
    <row r="14" spans="1:2" ht="19.5" customHeight="1">
      <c r="A14" s="278" t="s">
        <v>287</v>
      </c>
      <c r="B14" s="250"/>
    </row>
    <row r="15" spans="1:2" ht="19.5" customHeight="1">
      <c r="A15" s="279" t="s">
        <v>288</v>
      </c>
      <c r="B15" s="250">
        <v>83300</v>
      </c>
    </row>
    <row r="16" spans="1:2" ht="19.5" customHeight="1">
      <c r="A16" s="280" t="s">
        <v>289</v>
      </c>
      <c r="B16" s="250">
        <v>22946</v>
      </c>
    </row>
    <row r="17" spans="1:2" ht="19.5" customHeight="1">
      <c r="A17" s="281" t="s">
        <v>290</v>
      </c>
      <c r="B17" s="250">
        <v>12772</v>
      </c>
    </row>
    <row r="18" spans="1:2" ht="19.5" customHeight="1">
      <c r="A18" s="281" t="s">
        <v>291</v>
      </c>
      <c r="B18" s="250">
        <v>2784</v>
      </c>
    </row>
    <row r="19" spans="1:2" ht="19.5" customHeight="1">
      <c r="A19" s="282" t="s">
        <v>292</v>
      </c>
      <c r="B19" s="250">
        <v>206</v>
      </c>
    </row>
    <row r="20" spans="1:2" ht="19.5" customHeight="1">
      <c r="A20" s="282" t="s">
        <v>293</v>
      </c>
      <c r="B20" s="250">
        <v>3995</v>
      </c>
    </row>
    <row r="21" spans="1:2" ht="19.5" customHeight="1">
      <c r="A21" s="282" t="s">
        <v>294</v>
      </c>
      <c r="B21" s="250">
        <v>6591</v>
      </c>
    </row>
    <row r="22" spans="1:2" ht="19.5" customHeight="1">
      <c r="A22" s="282" t="s">
        <v>295</v>
      </c>
      <c r="B22" s="250">
        <v>23505</v>
      </c>
    </row>
    <row r="23" spans="1:2" ht="19.5" customHeight="1">
      <c r="A23" s="281" t="s">
        <v>296</v>
      </c>
      <c r="B23" s="250">
        <v>3186</v>
      </c>
    </row>
    <row r="24" spans="1:2" ht="19.5" customHeight="1">
      <c r="A24" s="281" t="s">
        <v>1720</v>
      </c>
      <c r="B24" s="250">
        <v>20854</v>
      </c>
    </row>
    <row r="25" spans="1:2" ht="19.5" customHeight="1">
      <c r="A25" s="282" t="s">
        <v>297</v>
      </c>
      <c r="B25" s="250"/>
    </row>
    <row r="26" spans="1:2" ht="19.5" customHeight="1">
      <c r="A26" s="282" t="s">
        <v>298</v>
      </c>
      <c r="B26" s="250"/>
    </row>
    <row r="27" spans="1:2" ht="19.5" customHeight="1">
      <c r="A27" s="282" t="s">
        <v>299</v>
      </c>
      <c r="B27" s="250">
        <v>2468</v>
      </c>
    </row>
    <row r="28" spans="1:2" ht="19.5" customHeight="1">
      <c r="A28" s="282" t="s">
        <v>300</v>
      </c>
      <c r="B28" s="250">
        <v>25462</v>
      </c>
    </row>
    <row r="29" spans="1:2" ht="19.5" customHeight="1">
      <c r="A29" s="282" t="s">
        <v>301</v>
      </c>
      <c r="B29" s="250">
        <v>62</v>
      </c>
    </row>
    <row r="30" spans="1:2" ht="19.5" customHeight="1">
      <c r="A30" s="282" t="s">
        <v>302</v>
      </c>
      <c r="B30" s="250">
        <v>1892</v>
      </c>
    </row>
    <row r="31" spans="1:2" ht="19.5" customHeight="1">
      <c r="A31" s="282" t="s">
        <v>303</v>
      </c>
      <c r="B31" s="250">
        <v>35712</v>
      </c>
    </row>
    <row r="32" spans="1:2" ht="19.5" customHeight="1">
      <c r="A32" s="282" t="s">
        <v>304</v>
      </c>
      <c r="B32" s="250">
        <v>10274</v>
      </c>
    </row>
    <row r="33" spans="1:2" ht="19.5" customHeight="1">
      <c r="A33" s="282" t="s">
        <v>305</v>
      </c>
      <c r="B33" s="250">
        <v>3902</v>
      </c>
    </row>
    <row r="34" spans="1:2" ht="19.5" customHeight="1">
      <c r="A34" s="282" t="s">
        <v>306</v>
      </c>
      <c r="B34" s="250"/>
    </row>
    <row r="35" spans="1:2" ht="19.5" customHeight="1">
      <c r="A35" s="282" t="s">
        <v>307</v>
      </c>
      <c r="B35" s="250">
        <v>34147</v>
      </c>
    </row>
    <row r="36" spans="1:2" ht="19.5" customHeight="1">
      <c r="A36" s="282" t="s">
        <v>308</v>
      </c>
      <c r="B36" s="250">
        <v>11205</v>
      </c>
    </row>
    <row r="37" spans="1:2" ht="19.5" customHeight="1">
      <c r="A37" s="282" t="s">
        <v>309</v>
      </c>
      <c r="B37" s="250"/>
    </row>
    <row r="38" spans="1:2" ht="19.5" customHeight="1">
      <c r="A38" s="282" t="s">
        <v>310</v>
      </c>
      <c r="B38" s="250"/>
    </row>
    <row r="39" spans="1:2" ht="19.5" customHeight="1">
      <c r="A39" s="282" t="s">
        <v>311</v>
      </c>
      <c r="B39" s="250"/>
    </row>
    <row r="40" spans="1:2" ht="19.5" customHeight="1">
      <c r="A40" s="282" t="s">
        <v>312</v>
      </c>
      <c r="B40" s="250"/>
    </row>
    <row r="41" spans="1:2" ht="19.5" customHeight="1">
      <c r="A41" s="282" t="s">
        <v>313</v>
      </c>
      <c r="B41" s="250">
        <v>11857</v>
      </c>
    </row>
    <row r="42" spans="1:2" ht="19.5" customHeight="1">
      <c r="A42" s="282" t="s">
        <v>314</v>
      </c>
      <c r="B42" s="250"/>
    </row>
    <row r="43" spans="1:2" ht="19.5" customHeight="1">
      <c r="A43" s="282" t="s">
        <v>315</v>
      </c>
      <c r="B43" s="250">
        <v>1044</v>
      </c>
    </row>
    <row r="44" spans="1:2" ht="19.5" customHeight="1">
      <c r="A44" s="282" t="s">
        <v>316</v>
      </c>
      <c r="B44" s="250"/>
    </row>
    <row r="45" spans="1:2" ht="19.5" customHeight="1">
      <c r="A45" s="281" t="s">
        <v>317</v>
      </c>
      <c r="B45" s="250">
        <v>4149</v>
      </c>
    </row>
    <row r="46" spans="1:2" ht="19.5" customHeight="1">
      <c r="A46" s="283" t="s">
        <v>318</v>
      </c>
      <c r="B46" s="264">
        <f>SUM(B47:B67)</f>
        <v>37546</v>
      </c>
    </row>
    <row r="47" spans="1:2" ht="19.5" customHeight="1">
      <c r="A47" s="282" t="s">
        <v>319</v>
      </c>
      <c r="B47" s="250">
        <v>396</v>
      </c>
    </row>
    <row r="48" spans="1:2" ht="19.5" customHeight="1">
      <c r="A48" s="282" t="s">
        <v>320</v>
      </c>
      <c r="B48" s="250"/>
    </row>
    <row r="49" spans="1:2" ht="19.5" customHeight="1">
      <c r="A49" s="282" t="s">
        <v>321</v>
      </c>
      <c r="B49" s="250">
        <v>3</v>
      </c>
    </row>
    <row r="50" spans="1:2" ht="19.5" customHeight="1">
      <c r="A50" s="282" t="s">
        <v>322</v>
      </c>
      <c r="B50" s="250"/>
    </row>
    <row r="51" spans="1:2" ht="19.5" customHeight="1">
      <c r="A51" s="282" t="s">
        <v>323</v>
      </c>
      <c r="B51" s="250">
        <v>2460</v>
      </c>
    </row>
    <row r="52" spans="1:2" ht="19.5" customHeight="1">
      <c r="A52" s="282" t="s">
        <v>324</v>
      </c>
      <c r="B52" s="250">
        <v>285</v>
      </c>
    </row>
    <row r="53" spans="1:2" ht="19.5" customHeight="1">
      <c r="A53" s="282" t="s">
        <v>325</v>
      </c>
      <c r="B53" s="250">
        <v>507</v>
      </c>
    </row>
    <row r="54" spans="1:2" ht="19.5" customHeight="1">
      <c r="A54" s="282" t="s">
        <v>326</v>
      </c>
      <c r="B54" s="250"/>
    </row>
    <row r="55" spans="1:2" ht="19.5" customHeight="1">
      <c r="A55" s="282" t="s">
        <v>327</v>
      </c>
      <c r="B55" s="250">
        <v>517</v>
      </c>
    </row>
    <row r="56" spans="1:2" ht="19.5" customHeight="1">
      <c r="A56" s="282" t="s">
        <v>328</v>
      </c>
      <c r="B56" s="250">
        <v>564</v>
      </c>
    </row>
    <row r="57" spans="1:2" ht="19.5" customHeight="1">
      <c r="A57" s="282" t="s">
        <v>329</v>
      </c>
      <c r="B57" s="250">
        <v>426</v>
      </c>
    </row>
    <row r="58" spans="1:2" ht="19.5" customHeight="1">
      <c r="A58" s="282" t="s">
        <v>330</v>
      </c>
      <c r="B58" s="250">
        <v>12795</v>
      </c>
    </row>
    <row r="59" spans="1:2" ht="19.5" customHeight="1">
      <c r="A59" s="282" t="s">
        <v>331</v>
      </c>
      <c r="B59" s="250">
        <v>3819</v>
      </c>
    </row>
    <row r="60" spans="1:2" ht="19.5" customHeight="1">
      <c r="A60" s="282" t="s">
        <v>332</v>
      </c>
      <c r="B60" s="250">
        <v>250</v>
      </c>
    </row>
    <row r="61" spans="1:2" ht="19.5" customHeight="1">
      <c r="A61" s="282" t="s">
        <v>333</v>
      </c>
      <c r="B61" s="250">
        <v>54</v>
      </c>
    </row>
    <row r="62" spans="1:2" ht="19.5" customHeight="1">
      <c r="A62" s="282" t="s">
        <v>334</v>
      </c>
      <c r="B62" s="250">
        <v>30</v>
      </c>
    </row>
    <row r="63" spans="1:2" ht="19.5" customHeight="1">
      <c r="A63" s="282" t="s">
        <v>335</v>
      </c>
      <c r="B63" s="250">
        <v>1464</v>
      </c>
    </row>
    <row r="64" spans="1:2" ht="19.5" customHeight="1">
      <c r="A64" s="282" t="s">
        <v>336</v>
      </c>
      <c r="B64" s="250">
        <v>10331</v>
      </c>
    </row>
    <row r="65" spans="1:2" ht="19.5" customHeight="1">
      <c r="A65" s="282" t="s">
        <v>337</v>
      </c>
      <c r="B65" s="250">
        <v>0</v>
      </c>
    </row>
    <row r="66" spans="1:2" ht="19.5" customHeight="1">
      <c r="A66" s="282" t="s">
        <v>338</v>
      </c>
      <c r="B66" s="250">
        <v>3192</v>
      </c>
    </row>
    <row r="67" spans="1:2" ht="19.5" customHeight="1">
      <c r="A67" s="282" t="s">
        <v>339</v>
      </c>
      <c r="B67" s="250">
        <v>453</v>
      </c>
    </row>
    <row r="68" ht="19.5" customHeight="1"/>
    <row r="69" ht="19.5" customHeight="1"/>
    <row r="70" ht="19.5" customHeight="1"/>
  </sheetData>
  <sheetProtection/>
  <mergeCells count="1">
    <mergeCell ref="A2:B2"/>
  </mergeCells>
  <printOptions horizontalCentered="1"/>
  <pageMargins left="0.5511811023622047" right="0.5511811023622047" top="0.9842519685039371" bottom="0.7874015748031497" header="0.5118110236220472" footer="0.5118110236220472"/>
  <pageSetup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7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57.25390625" style="272" customWidth="1"/>
    <col min="2" max="2" width="20.375" style="273" customWidth="1"/>
    <col min="3" max="16384" width="9.00390625" style="274" customWidth="1"/>
  </cols>
  <sheetData>
    <row r="1" spans="1:2" ht="27" customHeight="1">
      <c r="A1" s="179" t="s">
        <v>340</v>
      </c>
      <c r="B1" s="135"/>
    </row>
    <row r="2" spans="1:2" ht="27" customHeight="1">
      <c r="A2" s="413" t="s">
        <v>1744</v>
      </c>
      <c r="B2" s="413"/>
    </row>
    <row r="3" spans="1:2" ht="19.5" customHeight="1">
      <c r="A3" s="134"/>
      <c r="B3" s="247" t="s">
        <v>31</v>
      </c>
    </row>
    <row r="4" spans="1:2" ht="19.5" customHeight="1">
      <c r="A4" s="137" t="s">
        <v>277</v>
      </c>
      <c r="B4" s="275" t="s">
        <v>97</v>
      </c>
    </row>
    <row r="5" spans="1:2" ht="19.5" customHeight="1">
      <c r="A5" s="137" t="s">
        <v>278</v>
      </c>
      <c r="B5" s="189">
        <f>B6+B13+B46</f>
        <v>22788</v>
      </c>
    </row>
    <row r="6" spans="1:2" ht="19.5" customHeight="1">
      <c r="A6" s="138" t="s">
        <v>341</v>
      </c>
      <c r="B6" s="189">
        <f>SUM(B7:B12)</f>
        <v>1010</v>
      </c>
    </row>
    <row r="7" spans="1:2" ht="19.5" customHeight="1">
      <c r="A7" s="276" t="s">
        <v>342</v>
      </c>
      <c r="B7" s="194"/>
    </row>
    <row r="8" spans="1:2" ht="19.5" customHeight="1">
      <c r="A8" s="276" t="s">
        <v>343</v>
      </c>
      <c r="B8" s="194"/>
    </row>
    <row r="9" spans="1:2" ht="19.5" customHeight="1">
      <c r="A9" s="276" t="s">
        <v>344</v>
      </c>
      <c r="B9" s="194">
        <v>227</v>
      </c>
    </row>
    <row r="10" spans="1:2" ht="19.5" customHeight="1">
      <c r="A10" s="276" t="s">
        <v>345</v>
      </c>
      <c r="B10" s="194"/>
    </row>
    <row r="11" spans="1:2" ht="19.5" customHeight="1">
      <c r="A11" s="276" t="s">
        <v>346</v>
      </c>
      <c r="B11" s="194">
        <v>791</v>
      </c>
    </row>
    <row r="12" spans="1:2" ht="19.5" customHeight="1">
      <c r="A12" s="276" t="s">
        <v>347</v>
      </c>
      <c r="B12" s="194">
        <v>-8</v>
      </c>
    </row>
    <row r="13" spans="1:2" ht="19.5" customHeight="1">
      <c r="A13" s="277" t="s">
        <v>348</v>
      </c>
      <c r="B13" s="189">
        <f>SUM(B14:B45)</f>
        <v>20217</v>
      </c>
    </row>
    <row r="14" spans="1:2" ht="19.5" customHeight="1">
      <c r="A14" s="278" t="s">
        <v>349</v>
      </c>
      <c r="B14" s="194">
        <v>1059</v>
      </c>
    </row>
    <row r="15" spans="1:2" ht="19.5" customHeight="1">
      <c r="A15" s="279" t="s">
        <v>350</v>
      </c>
      <c r="B15" s="194">
        <v>6478</v>
      </c>
    </row>
    <row r="16" spans="1:2" ht="19.5" customHeight="1">
      <c r="A16" s="280" t="s">
        <v>351</v>
      </c>
      <c r="B16" s="194">
        <v>1904</v>
      </c>
    </row>
    <row r="17" spans="1:2" ht="19.5" customHeight="1">
      <c r="A17" s="281" t="s">
        <v>352</v>
      </c>
      <c r="B17" s="194">
        <v>4741</v>
      </c>
    </row>
    <row r="18" spans="1:2" ht="19.5" customHeight="1">
      <c r="A18" s="281" t="s">
        <v>353</v>
      </c>
      <c r="B18" s="194"/>
    </row>
    <row r="19" spans="1:2" ht="19.5" customHeight="1">
      <c r="A19" s="282" t="s">
        <v>354</v>
      </c>
      <c r="B19" s="194"/>
    </row>
    <row r="20" spans="1:2" ht="19.5" customHeight="1">
      <c r="A20" s="282" t="s">
        <v>355</v>
      </c>
      <c r="B20" s="194"/>
    </row>
    <row r="21" spans="1:2" ht="19.5" customHeight="1">
      <c r="A21" s="282" t="s">
        <v>356</v>
      </c>
      <c r="B21" s="194"/>
    </row>
    <row r="22" spans="1:2" ht="19.5" customHeight="1">
      <c r="A22" s="282" t="s">
        <v>357</v>
      </c>
      <c r="B22" s="194">
        <v>1921</v>
      </c>
    </row>
    <row r="23" spans="1:2" ht="19.5" customHeight="1">
      <c r="A23" s="281" t="s">
        <v>358</v>
      </c>
      <c r="B23" s="194"/>
    </row>
    <row r="24" spans="1:2" ht="19.5" customHeight="1">
      <c r="A24" s="281" t="s">
        <v>1721</v>
      </c>
      <c r="B24" s="194"/>
    </row>
    <row r="25" spans="1:2" ht="19.5" customHeight="1">
      <c r="A25" s="282" t="s">
        <v>359</v>
      </c>
      <c r="B25" s="194">
        <v>4</v>
      </c>
    </row>
    <row r="26" spans="1:2" ht="19.5" customHeight="1">
      <c r="A26" s="282" t="s">
        <v>360</v>
      </c>
      <c r="B26" s="194"/>
    </row>
    <row r="27" spans="1:2" ht="19.5" customHeight="1">
      <c r="A27" s="282" t="s">
        <v>361</v>
      </c>
      <c r="B27" s="194"/>
    </row>
    <row r="28" spans="1:2" ht="19.5" customHeight="1">
      <c r="A28" s="282" t="s">
        <v>362</v>
      </c>
      <c r="B28" s="194">
        <v>1779</v>
      </c>
    </row>
    <row r="29" spans="1:2" ht="19.5" customHeight="1">
      <c r="A29" s="282" t="s">
        <v>363</v>
      </c>
      <c r="B29" s="194"/>
    </row>
    <row r="30" spans="1:2" ht="19.5" customHeight="1">
      <c r="A30" s="282" t="s">
        <v>364</v>
      </c>
      <c r="B30" s="194">
        <v>92</v>
      </c>
    </row>
    <row r="31" spans="1:2" ht="19.5" customHeight="1">
      <c r="A31" s="282" t="s">
        <v>365</v>
      </c>
      <c r="B31" s="194">
        <v>49</v>
      </c>
    </row>
    <row r="32" spans="1:2" ht="19.5" customHeight="1">
      <c r="A32" s="282" t="s">
        <v>366</v>
      </c>
      <c r="B32" s="194">
        <v>693</v>
      </c>
    </row>
    <row r="33" spans="1:2" ht="19.5" customHeight="1">
      <c r="A33" s="282" t="s">
        <v>367</v>
      </c>
      <c r="B33" s="194"/>
    </row>
    <row r="34" spans="1:2" ht="19.5" customHeight="1">
      <c r="A34" s="282" t="s">
        <v>368</v>
      </c>
      <c r="B34" s="194"/>
    </row>
    <row r="35" spans="1:2" ht="19.5" customHeight="1">
      <c r="A35" s="282" t="s">
        <v>369</v>
      </c>
      <c r="B35" s="194">
        <v>1179</v>
      </c>
    </row>
    <row r="36" spans="1:2" ht="19.5" customHeight="1">
      <c r="A36" s="282" t="s">
        <v>370</v>
      </c>
      <c r="B36" s="194">
        <v>75</v>
      </c>
    </row>
    <row r="37" spans="1:2" ht="19.5" customHeight="1">
      <c r="A37" s="282" t="s">
        <v>371</v>
      </c>
      <c r="B37" s="194"/>
    </row>
    <row r="38" spans="1:2" ht="19.5" customHeight="1">
      <c r="A38" s="282" t="s">
        <v>372</v>
      </c>
      <c r="B38" s="194"/>
    </row>
    <row r="39" spans="1:2" ht="19.5" customHeight="1">
      <c r="A39" s="282" t="s">
        <v>373</v>
      </c>
      <c r="B39" s="194"/>
    </row>
    <row r="40" spans="1:2" ht="19.5" customHeight="1">
      <c r="A40" s="282" t="s">
        <v>374</v>
      </c>
      <c r="B40" s="194"/>
    </row>
    <row r="41" spans="1:2" ht="19.5" customHeight="1">
      <c r="A41" s="282" t="s">
        <v>375</v>
      </c>
      <c r="B41" s="194"/>
    </row>
    <row r="42" spans="1:2" ht="19.5" customHeight="1">
      <c r="A42" s="282" t="s">
        <v>376</v>
      </c>
      <c r="B42" s="194"/>
    </row>
    <row r="43" spans="1:2" ht="19.5" customHeight="1">
      <c r="A43" s="282" t="s">
        <v>377</v>
      </c>
      <c r="B43" s="194"/>
    </row>
    <row r="44" spans="1:2" ht="19.5" customHeight="1">
      <c r="A44" s="282" t="s">
        <v>378</v>
      </c>
      <c r="B44" s="194"/>
    </row>
    <row r="45" spans="1:2" ht="19.5" customHeight="1">
      <c r="A45" s="281" t="s">
        <v>379</v>
      </c>
      <c r="B45" s="194">
        <v>243</v>
      </c>
    </row>
    <row r="46" spans="1:2" ht="19.5" customHeight="1">
      <c r="A46" s="283" t="s">
        <v>380</v>
      </c>
      <c r="B46" s="189">
        <f>SUM(B47:B67)</f>
        <v>1561</v>
      </c>
    </row>
    <row r="47" spans="1:2" ht="19.5" customHeight="1">
      <c r="A47" s="282" t="s">
        <v>319</v>
      </c>
      <c r="B47" s="194"/>
    </row>
    <row r="48" spans="1:2" ht="19.5" customHeight="1">
      <c r="A48" s="282" t="s">
        <v>320</v>
      </c>
      <c r="B48" s="194"/>
    </row>
    <row r="49" spans="1:2" ht="19.5" customHeight="1">
      <c r="A49" s="282" t="s">
        <v>321</v>
      </c>
      <c r="B49" s="194"/>
    </row>
    <row r="50" spans="1:2" ht="19.5" customHeight="1">
      <c r="A50" s="282" t="s">
        <v>322</v>
      </c>
      <c r="B50" s="194"/>
    </row>
    <row r="51" spans="1:2" ht="19.5" customHeight="1">
      <c r="A51" s="282" t="s">
        <v>323</v>
      </c>
      <c r="B51" s="194">
        <v>500</v>
      </c>
    </row>
    <row r="52" spans="1:2" ht="19.5" customHeight="1">
      <c r="A52" s="282" t="s">
        <v>324</v>
      </c>
      <c r="B52" s="194"/>
    </row>
    <row r="53" spans="1:2" ht="19.5" customHeight="1">
      <c r="A53" s="282" t="s">
        <v>325</v>
      </c>
      <c r="B53" s="194">
        <v>26</v>
      </c>
    </row>
    <row r="54" spans="1:2" ht="19.5" customHeight="1">
      <c r="A54" s="282" t="s">
        <v>326</v>
      </c>
      <c r="B54" s="194"/>
    </row>
    <row r="55" spans="1:2" ht="19.5" customHeight="1">
      <c r="A55" s="282" t="s">
        <v>327</v>
      </c>
      <c r="B55" s="194"/>
    </row>
    <row r="56" spans="1:2" ht="19.5" customHeight="1">
      <c r="A56" s="282" t="s">
        <v>328</v>
      </c>
      <c r="B56" s="194">
        <v>122</v>
      </c>
    </row>
    <row r="57" spans="1:2" ht="19.5" customHeight="1">
      <c r="A57" s="282" t="s">
        <v>329</v>
      </c>
      <c r="B57" s="194"/>
    </row>
    <row r="58" spans="1:2" ht="19.5" customHeight="1">
      <c r="A58" s="282" t="s">
        <v>330</v>
      </c>
      <c r="B58" s="194">
        <v>493</v>
      </c>
    </row>
    <row r="59" spans="1:2" ht="19.5" customHeight="1">
      <c r="A59" s="282" t="s">
        <v>331</v>
      </c>
      <c r="B59" s="194"/>
    </row>
    <row r="60" spans="1:2" ht="19.5" customHeight="1">
      <c r="A60" s="282" t="s">
        <v>332</v>
      </c>
      <c r="B60" s="194"/>
    </row>
    <row r="61" spans="1:2" ht="19.5" customHeight="1">
      <c r="A61" s="282" t="s">
        <v>333</v>
      </c>
      <c r="B61" s="194"/>
    </row>
    <row r="62" spans="1:2" ht="19.5" customHeight="1">
      <c r="A62" s="282" t="s">
        <v>334</v>
      </c>
      <c r="B62" s="194"/>
    </row>
    <row r="63" spans="1:2" ht="19.5" customHeight="1">
      <c r="A63" s="282" t="s">
        <v>335</v>
      </c>
      <c r="B63" s="194"/>
    </row>
    <row r="64" spans="1:2" ht="19.5" customHeight="1">
      <c r="A64" s="282" t="s">
        <v>336</v>
      </c>
      <c r="B64" s="194">
        <v>420</v>
      </c>
    </row>
    <row r="65" spans="1:2" ht="19.5" customHeight="1">
      <c r="A65" s="282" t="s">
        <v>337</v>
      </c>
      <c r="B65" s="194"/>
    </row>
    <row r="66" spans="1:2" ht="19.5" customHeight="1">
      <c r="A66" s="282" t="s">
        <v>338</v>
      </c>
      <c r="B66" s="194"/>
    </row>
    <row r="67" spans="1:2" ht="19.5" customHeight="1">
      <c r="A67" s="282" t="s">
        <v>381</v>
      </c>
      <c r="B67" s="194"/>
    </row>
    <row r="68" ht="19.5" customHeight="1"/>
    <row r="69" ht="19.5" customHeight="1"/>
    <row r="70" ht="19.5" customHeight="1"/>
  </sheetData>
  <sheetProtection/>
  <mergeCells count="1">
    <mergeCell ref="A2:B2"/>
  </mergeCells>
  <printOptions horizontalCentered="1"/>
  <pageMargins left="0.5511811023622047" right="0.5511811023622047" top="0.9842519685039371" bottom="0.7874015748031497" header="0.5118110236220472" footer="0.5118110236220472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(重置密码后立即改密码)预算经办</cp:lastModifiedBy>
  <cp:lastPrinted>2023-09-15T13:46:46Z</cp:lastPrinted>
  <dcterms:created xsi:type="dcterms:W3CDTF">2012-06-11T01:30:27Z</dcterms:created>
  <dcterms:modified xsi:type="dcterms:W3CDTF">2023-09-18T01:34:58Z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KSORubyTemplateID">
    <vt:lpwstr>14</vt:lpwstr>
  </property>
  <property fmtid="{D5CDD505-2E9C-101B-9397-08002B2CF9AE}" pid="5" name="ICV">
    <vt:lpwstr>9FA098C3EEC44746AFE993164B104CAB</vt:lpwstr>
  </property>
</Properties>
</file>